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905" yWindow="-15" windowWidth="10710" windowHeight="10305" activeTab="6"/>
  </bookViews>
  <sheets>
    <sheet name="ง.140-บริหาร" sheetId="8" r:id="rId1"/>
    <sheet name="ง.140-จัดการ" sheetId="16" r:id="rId2"/>
    <sheet name="ง.141" sheetId="17" r:id="rId3"/>
    <sheet name="ง.142" sheetId="10" r:id="rId4"/>
    <sheet name="ง.143" sheetId="11" r:id="rId5"/>
    <sheet name="ง.144" sheetId="12" r:id="rId6"/>
    <sheet name="ง.145" sheetId="13" r:id="rId7"/>
    <sheet name="ง.146" sheetId="14" r:id="rId8"/>
  </sheets>
  <definedNames>
    <definedName name="_xlnm.Print_Area" localSheetId="5">ง.144!$A$1:$L$24</definedName>
    <definedName name="_xlnm.Print_Area" localSheetId="6">ง.145!$A$1:$I$50</definedName>
    <definedName name="_xlnm.Print_Titles" localSheetId="1">'ง.140-จัดการ'!$1:$11</definedName>
    <definedName name="_xlnm.Print_Titles" localSheetId="0">'ง.140-บริหาร'!$1:$11</definedName>
    <definedName name="_xlnm.Print_Titles" localSheetId="4">ง.143!$1:$13</definedName>
    <definedName name="_xlnm.Print_Titles" localSheetId="6">ง.145!$1:$12</definedName>
  </definedNames>
  <calcPr calcId="144525"/>
</workbook>
</file>

<file path=xl/calcChain.xml><?xml version="1.0" encoding="utf-8"?>
<calcChain xmlns="http://schemas.openxmlformats.org/spreadsheetml/2006/main">
  <c r="D72" i="16" l="1"/>
  <c r="D52" i="16"/>
  <c r="D53" i="16"/>
  <c r="D56" i="16"/>
  <c r="D48" i="16"/>
  <c r="D44" i="16"/>
  <c r="D36" i="16"/>
  <c r="C25" i="16"/>
  <c r="D39" i="8"/>
  <c r="E12" i="13" l="1"/>
  <c r="D16" i="10" l="1"/>
  <c r="F16" i="10"/>
  <c r="F12" i="10" s="1"/>
  <c r="G16" i="10"/>
  <c r="C16" i="10"/>
  <c r="D13" i="10"/>
  <c r="F13" i="10"/>
  <c r="G13" i="10"/>
  <c r="G12" i="10" s="1"/>
  <c r="C13" i="10"/>
  <c r="D12" i="10"/>
  <c r="C12" i="10"/>
  <c r="H18" i="10"/>
  <c r="H17" i="10"/>
  <c r="H16" i="10" s="1"/>
  <c r="E17" i="10"/>
  <c r="E16" i="10" s="1"/>
  <c r="H15" i="10"/>
  <c r="E15" i="10"/>
  <c r="H14" i="10"/>
  <c r="H13" i="10" s="1"/>
  <c r="E14" i="10"/>
  <c r="E13" i="10" s="1"/>
  <c r="H12" i="10" l="1"/>
  <c r="E12" i="10"/>
  <c r="F59" i="16" l="1"/>
  <c r="E80" i="16"/>
  <c r="F80" i="16"/>
  <c r="D80" i="16"/>
  <c r="F83" i="16"/>
  <c r="F95" i="16"/>
  <c r="F100" i="16"/>
  <c r="F99" i="16" s="1"/>
  <c r="D99" i="16"/>
  <c r="C99" i="16"/>
  <c r="F97" i="16"/>
  <c r="F96" i="16" s="1"/>
  <c r="D96" i="16"/>
  <c r="C96" i="16"/>
  <c r="F89" i="16"/>
  <c r="F88" i="16"/>
  <c r="F85" i="16"/>
  <c r="F84" i="16" s="1"/>
  <c r="D87" i="16"/>
  <c r="C87" i="16"/>
  <c r="D84" i="16"/>
  <c r="C84" i="16"/>
  <c r="F74" i="16"/>
  <c r="F73" i="16"/>
  <c r="F81" i="16"/>
  <c r="C80" i="16"/>
  <c r="C72" i="16" s="1"/>
  <c r="E72" i="16"/>
  <c r="D69" i="16"/>
  <c r="E69" i="16"/>
  <c r="C69" i="16"/>
  <c r="E60" i="16"/>
  <c r="D60" i="16"/>
  <c r="F70" i="16"/>
  <c r="F69" i="16" s="1"/>
  <c r="C63" i="16"/>
  <c r="C62" i="16"/>
  <c r="D83" i="16" l="1"/>
  <c r="F87" i="16"/>
  <c r="C60" i="16"/>
  <c r="F75" i="16"/>
  <c r="F76" i="16" s="1"/>
  <c r="F77" i="16" s="1"/>
  <c r="D12" i="17"/>
  <c r="F13" i="17"/>
  <c r="F14" i="17"/>
  <c r="F15" i="17"/>
  <c r="F16" i="17"/>
  <c r="F18" i="17" s="1"/>
  <c r="F57" i="16"/>
  <c r="F56" i="16" s="1"/>
  <c r="F54" i="16"/>
  <c r="F53" i="16" s="1"/>
  <c r="F42" i="16"/>
  <c r="F50" i="16"/>
  <c r="C56" i="16"/>
  <c r="C53" i="16"/>
  <c r="E48" i="16"/>
  <c r="F49" i="16"/>
  <c r="C45" i="16"/>
  <c r="D37" i="16"/>
  <c r="D40" i="16"/>
  <c r="C40" i="16"/>
  <c r="C37" i="16"/>
  <c r="F46" i="16"/>
  <c r="F45" i="16" s="1"/>
  <c r="D45" i="16"/>
  <c r="F41" i="16"/>
  <c r="F38" i="16"/>
  <c r="F37" i="16" s="1"/>
  <c r="C26" i="16"/>
  <c r="F26" i="16" s="1"/>
  <c r="E40" i="16"/>
  <c r="D33" i="16"/>
  <c r="D25" i="16" s="1"/>
  <c r="C33" i="16"/>
  <c r="C39" i="8"/>
  <c r="C14" i="8"/>
  <c r="D14" i="8"/>
  <c r="C15" i="16"/>
  <c r="C41" i="8"/>
  <c r="F34" i="8"/>
  <c r="D34" i="8"/>
  <c r="F30" i="8"/>
  <c r="F29" i="8" s="1"/>
  <c r="D30" i="8"/>
  <c r="D29" i="8"/>
  <c r="D33" i="8"/>
  <c r="F33" i="8"/>
  <c r="F49" i="8"/>
  <c r="E49" i="8"/>
  <c r="D49" i="8"/>
  <c r="C49" i="8"/>
  <c r="D56" i="8"/>
  <c r="F54" i="8"/>
  <c r="F53" i="8" s="1"/>
  <c r="F52" i="8" s="1"/>
  <c r="F27" i="8"/>
  <c r="F26" i="8" s="1"/>
  <c r="F25" i="8" s="1"/>
  <c r="F50" i="8"/>
  <c r="D53" i="8"/>
  <c r="D52" i="8" s="1"/>
  <c r="C53" i="8"/>
  <c r="C52" i="8"/>
  <c r="D25" i="8"/>
  <c r="C25" i="8"/>
  <c r="D26" i="8"/>
  <c r="C26" i="8"/>
  <c r="C40" i="8"/>
  <c r="D22" i="8"/>
  <c r="E22" i="8"/>
  <c r="F35" i="8"/>
  <c r="F31" i="8"/>
  <c r="D95" i="16"/>
  <c r="F91" i="16"/>
  <c r="D91" i="16"/>
  <c r="F63" i="16"/>
  <c r="F62" i="16"/>
  <c r="F61" i="16"/>
  <c r="F34" i="16"/>
  <c r="F33" i="16" s="1"/>
  <c r="F27" i="16"/>
  <c r="E25" i="16"/>
  <c r="F23" i="16"/>
  <c r="F22" i="16" s="1"/>
  <c r="E22" i="16"/>
  <c r="D22" i="16"/>
  <c r="D14" i="16" s="1"/>
  <c r="C22" i="16"/>
  <c r="F16" i="16"/>
  <c r="E14" i="16"/>
  <c r="C22" i="8"/>
  <c r="F23" i="8"/>
  <c r="F22" i="8" s="1"/>
  <c r="F28" i="16" l="1"/>
  <c r="F40" i="16"/>
  <c r="F36" i="16" s="1"/>
  <c r="F48" i="16"/>
  <c r="F44" i="16" s="1"/>
  <c r="F78" i="16"/>
  <c r="F79" i="16" s="1"/>
  <c r="F72" i="16" s="1"/>
  <c r="C48" i="16"/>
  <c r="F19" i="17"/>
  <c r="F20" i="17" s="1"/>
  <c r="C14" i="16"/>
  <c r="F29" i="16"/>
  <c r="F30" i="16" s="1"/>
  <c r="F64" i="16"/>
  <c r="F65" i="16" s="1"/>
  <c r="F66" i="16" s="1"/>
  <c r="F15" i="16"/>
  <c r="F17" i="16" s="1"/>
  <c r="F21" i="17" l="1"/>
  <c r="F22" i="17"/>
  <c r="F12" i="17" s="1"/>
  <c r="F18" i="16"/>
  <c r="F19" i="16" s="1"/>
  <c r="F20" i="16" s="1"/>
  <c r="F21" i="16" s="1"/>
  <c r="F14" i="16" s="1"/>
  <c r="F31" i="16"/>
  <c r="F32" i="16" s="1"/>
  <c r="F25" i="16" s="1"/>
  <c r="F67" i="16"/>
  <c r="F68" i="16" s="1"/>
  <c r="E14" i="8"/>
  <c r="F16" i="8"/>
  <c r="C15" i="8"/>
  <c r="F60" i="16" l="1"/>
  <c r="F13" i="16"/>
  <c r="F15" i="8"/>
  <c r="F58" i="16" l="1"/>
  <c r="F52" i="16" s="1"/>
  <c r="F12" i="16" s="1"/>
  <c r="C16" i="11"/>
  <c r="C20" i="11"/>
  <c r="C14" i="11" s="1"/>
  <c r="C24" i="11"/>
  <c r="B24" i="11"/>
  <c r="B20" i="11"/>
  <c r="B16" i="11"/>
  <c r="B14" i="11" s="1"/>
  <c r="F60" i="8"/>
  <c r="F56" i="8"/>
  <c r="D60" i="8"/>
  <c r="F40" i="8"/>
  <c r="F41" i="8"/>
  <c r="F42" i="8"/>
  <c r="F43" i="8"/>
  <c r="F17" i="8"/>
  <c r="F18" i="8" s="1"/>
  <c r="F44" i="8" l="1"/>
  <c r="F45" i="8" s="1"/>
  <c r="F19" i="8"/>
  <c r="F20" i="8" s="1"/>
  <c r="F21" i="8" s="1"/>
  <c r="F14" i="8" l="1"/>
  <c r="F13" i="8" s="1"/>
  <c r="F12" i="8" s="1"/>
  <c r="F46" i="8"/>
  <c r="F47" i="8" s="1"/>
  <c r="F48" i="8" s="1"/>
  <c r="F39" i="8" l="1"/>
  <c r="F38" i="8" s="1"/>
  <c r="F37" i="8" s="1"/>
</calcChain>
</file>

<file path=xl/sharedStrings.xml><?xml version="1.0" encoding="utf-8"?>
<sst xmlns="http://schemas.openxmlformats.org/spreadsheetml/2006/main" count="471" uniqueCount="249">
  <si>
    <t>รายจ่ายจริง</t>
  </si>
  <si>
    <t>งบประมาณ</t>
  </si>
  <si>
    <t>คำของบประมาณ</t>
  </si>
  <si>
    <t>จำนวน</t>
  </si>
  <si>
    <t>(1)</t>
  </si>
  <si>
    <t>(2)</t>
  </si>
  <si>
    <t>(3)</t>
  </si>
  <si>
    <t>(4)</t>
  </si>
  <si>
    <t>(5)</t>
  </si>
  <si>
    <t>รวมทั้งสิ้น</t>
  </si>
  <si>
    <t>หน่วย</t>
  </si>
  <si>
    <t>เงิน</t>
  </si>
  <si>
    <t>ปีงบประมาณที่ขอตั้ง</t>
  </si>
  <si>
    <t>เงินเดือน</t>
  </si>
  <si>
    <t>ประเภท</t>
  </si>
  <si>
    <t>ลำดับ</t>
  </si>
  <si>
    <t>ที่</t>
  </si>
  <si>
    <t>ชื่อตำแหน่ง</t>
  </si>
  <si>
    <t>จำนวนอัตรา</t>
  </si>
  <si>
    <t>มีคนครอง</t>
  </si>
  <si>
    <t>อัตราว่าง</t>
  </si>
  <si>
    <t>จำนวนเงิน</t>
  </si>
  <si>
    <t>ทั้งปี</t>
  </si>
  <si>
    <t>อัตรา</t>
  </si>
  <si>
    <t>คำชี้แจง</t>
  </si>
  <si>
    <t>ประเภท - ตำแหน่ง</t>
  </si>
  <si>
    <t>อัตราค่าจ้าง</t>
  </si>
  <si>
    <t>หมวดรายจ่าย - รายการ</t>
  </si>
  <si>
    <t>คำชี้แจงเหตุผลสรุป</t>
  </si>
  <si>
    <t>เงินนอก</t>
  </si>
  <si>
    <t>รวมเงิน</t>
  </si>
  <si>
    <t>(ณ 30 กันยายน)</t>
  </si>
  <si>
    <t>คำของบประมาณปีงบประมาณที่ขอตั้ง</t>
  </si>
  <si>
    <t>หมวดรายจ่าย</t>
  </si>
  <si>
    <t>รายการและรายละเอียดประกอบ</t>
  </si>
  <si>
    <t>ราคา</t>
  </si>
  <si>
    <t>ต่อหน่วย</t>
  </si>
  <si>
    <t>ความต้องการ</t>
  </si>
  <si>
    <t>ทั้งสิ้น</t>
  </si>
  <si>
    <t>มีอยู่แล้ว</t>
  </si>
  <si>
    <t>ใช้การได้</t>
  </si>
  <si>
    <t>ใช้การไม่ได้</t>
  </si>
  <si>
    <t>(7)</t>
  </si>
  <si>
    <t>(6) คำชี้แจง</t>
  </si>
  <si>
    <t>รายการ - ประเภทเงินอุดหนุน</t>
  </si>
  <si>
    <t>แบบรายละเอียดคำของบประมาณเงินเดือน</t>
  </si>
  <si>
    <t>แบบรายละเอียดคำของบประมาณค่าจ้างประจำ</t>
  </si>
  <si>
    <t>แบบรายละเอียดคำของบประมาณค่าจ้างชั่วคราว</t>
  </si>
  <si>
    <t>งบประมาณที่ได้รับ</t>
  </si>
  <si>
    <t>การจัดสรรปีงบประมาณ</t>
  </si>
  <si>
    <t>งบประมาณที่ได้รับการจัดสรร</t>
  </si>
  <si>
    <t>ระบุ</t>
  </si>
  <si>
    <t>เหตุผลความจำเป็น</t>
  </si>
  <si>
    <t>มหาวิทยาลัยเทคโนโลยีพระจอมเกล้าพระนครเหนือ</t>
  </si>
  <si>
    <t>รายละเอียดคำของบประมาณค่าสาธารณูปโภค</t>
  </si>
  <si>
    <t>แบบรายละเอียดคำของบประมาณเงินอุดหนุน</t>
  </si>
  <si>
    <t>แบบรายละเอียดคำของบประมาณเงินอุดหนุนเป็นค่าใช้จ่ายดำเนินงาน(ค่าตอบแทน ใช้สอยและวัสดุ)</t>
  </si>
  <si>
    <t>แบบรายละเอียดคำของบประมาณเงินอุดหนุนเป็นค่าครุภัณฑ์ ค่าที่ดิน/สิ่งก่อสร้าง</t>
  </si>
  <si>
    <t>2. เงินอุดหนุนการวิจัย</t>
  </si>
  <si>
    <t>3. เงินอุดหนุนการวิจัยนักศึกษาระดับปริญญาโท</t>
  </si>
  <si>
    <t>1. เงินอุดหนุนการบริการวิชาการ (โครงการตามยุทธศาสตร์)</t>
  </si>
  <si>
    <t>ให้หน่วยงานทราบ จึงขอให้หน่วยงานกรอกข้อมูล</t>
  </si>
  <si>
    <t>ใช้กับ   - เงินเดือนข้าราชการ</t>
  </si>
  <si>
    <t xml:space="preserve"> รายละเอียดตามเอกสารแนบ</t>
  </si>
  <si>
    <t>ประกอบด้วย</t>
  </si>
  <si>
    <t>1. ชื่อลูกจ้างชั่วคราว กรณีเป็นอัตราเดิม</t>
  </si>
  <si>
    <t xml:space="preserve">    พร้อมรายละเอียดส่วนบุคคลที่เกี่ยวข้อง</t>
  </si>
  <si>
    <t>2. ภาระหน้างานที่ต้องรับผิดชอบ</t>
  </si>
  <si>
    <t>1. ค่าไฟฟ้า</t>
  </si>
  <si>
    <t>2. ค่าน้ำประปา</t>
  </si>
  <si>
    <t>3. ค่าโทรศัพท์</t>
  </si>
  <si>
    <t>เงินประจำตำแหน่งทางวิชาการ</t>
  </si>
  <si>
    <t>(หัวหน้าสำนักงาน/ ผู้อำนวยการกอง/ผู้อำนวนการศูนย์)</t>
  </si>
  <si>
    <t xml:space="preserve">ค่าตอบแทนรายเดือน </t>
  </si>
  <si>
    <t>กรณีมีอัตราที่เงินเดือนเต็มขั้น</t>
  </si>
  <si>
    <t>อัตราเดิม</t>
  </si>
  <si>
    <t>เงินประจำตำแหน่งผู้บริหารสายสนับสนุนวิชาการ</t>
  </si>
  <si>
    <t>เงินค่าตอบแทนรายเดือนสำหรับพนักงานมหาวิทยาลัย</t>
  </si>
  <si>
    <t>*เนื่องจากงบประมาณตั้งไว้ที่ส่วนกลาง  แต่ได้แจ้ง</t>
  </si>
  <si>
    <t xml:space="preserve">    - จำแนกค่าใช้จ่ายทุกงบรายจ่าย</t>
  </si>
  <si>
    <t>รวมงบประมาณทุกกลุ่มที่ขอภายใต้งบเงินอุดหนุน</t>
  </si>
  <si>
    <r>
      <t xml:space="preserve">                                              </t>
    </r>
    <r>
      <rPr>
        <b/>
        <sz val="16"/>
        <rFont val="TH SarabunPSK"/>
        <family val="2"/>
      </rPr>
      <t xml:space="preserve"> หมายเหตุ ประเภทรายการคำของบประมาณที่ต้องใช้แบบฟอร์ม แบบ ง.146 ประกอบด้วย</t>
    </r>
  </si>
  <si>
    <t>หน่วยงาน      ....................................………………….</t>
  </si>
  <si>
    <t>กองทุน         ............................................................</t>
  </si>
  <si>
    <t>แผนงาน       ...........................................................</t>
  </si>
  <si>
    <t>.......................................(.......)</t>
  </si>
  <si>
    <t>สำนักงานคณบดี/ภาค/ฝ่าย</t>
  </si>
  <si>
    <t xml:space="preserve"> - ต้องตั้งอยู่แผนงานบริหารการศึกษา กองทุนทั่วไป</t>
  </si>
  <si>
    <t xml:space="preserve">          - เงินเดือนพนักงานมหาวิทยาลัย</t>
  </si>
  <si>
    <t>3. กรณีอัตราใหม่จัดทำคำขอได้ 9 เดือน</t>
  </si>
  <si>
    <t>1. ค่าตอบแทน</t>
  </si>
  <si>
    <t xml:space="preserve">  1.1 รายการ ............................</t>
  </si>
  <si>
    <t xml:space="preserve">  1.2 รายการ ............................</t>
  </si>
  <si>
    <t>2. ค่าใช้สอย</t>
  </si>
  <si>
    <t xml:space="preserve">  2.1 รายการ ............................</t>
  </si>
  <si>
    <t xml:space="preserve">  2.2 รายการ ............................</t>
  </si>
  <si>
    <t>3. ค่าวัสดุ</t>
  </si>
  <si>
    <t xml:space="preserve">  3.1 รายการ ............................</t>
  </si>
  <si>
    <t xml:space="preserve">  3.2 รายการ ............................</t>
  </si>
  <si>
    <t>ครุภัณฑ์/สิ่งก่อสร้าง</t>
  </si>
  <si>
    <t>1. โปรดระบุรายละเอียดทุกรายการ กรณีมีรายการย่อยให้แสดงจำนวนหน่วย ราคาต่อหน่วย รวมเงิน แล้วต้องใช้ราคาตามเกณฑ์ที่กำหนดของมาตรฐานครุภัณฑ์ (หากมี)</t>
  </si>
  <si>
    <t xml:space="preserve">                                                                           แบบ ง. 146</t>
  </si>
  <si>
    <t>แบบ ง.145</t>
  </si>
  <si>
    <t>แบบ ง.144</t>
  </si>
  <si>
    <t>แบบ ง.143</t>
  </si>
  <si>
    <t>แบบ ง.142</t>
  </si>
  <si>
    <t xml:space="preserve"> แบบ ง.141</t>
  </si>
  <si>
    <t xml:space="preserve"> แบบ ง.140</t>
  </si>
  <si>
    <t>แผนงานและกองทุนเปลี่ยนแปลงไปตามรายการ</t>
  </si>
  <si>
    <t xml:space="preserve">                                               กรณี    1. โครงการตามยุทธศาสตร์/นโยบายรัฐบาล/โครงการงบบูรณาการ/เงินอุดหนุนเพื่อการพัฒนาบุคลากร/เงินอุดหนุนเพื่อการทำนุบำรุงศิลปวัฒนธรรม</t>
  </si>
  <si>
    <t xml:space="preserve">                                                         </t>
  </si>
  <si>
    <t>ปีงบประมาณที่ขอตั้งงบประมาณ  (2563)</t>
  </si>
  <si>
    <t>(3) อัตราเดิม (ตามบัญชีถือจ่าย ณ ต.ค.61)</t>
  </si>
  <si>
    <t xml:space="preserve">   เงินเลื่อนขั้น 3% (เม.ย.62)</t>
  </si>
  <si>
    <t xml:space="preserve">   เงินเลื่อนขั้น 6% (ต.ค.62 ,เม.ย.63)</t>
  </si>
  <si>
    <t>(3) ปีงบประมาณ 2562*</t>
  </si>
  <si>
    <t>(4) คำขอปีงบประมาณที่ขอตั้งงบประมาณ (2563)</t>
  </si>
  <si>
    <t>ตามที่ได้รับในปีงบประมาณ พ.ศ.2562</t>
  </si>
  <si>
    <t>ปีงบประมาณที่ขอตั้งงบประมาณ (2563)</t>
  </si>
  <si>
    <t>งบประมาณ (2563)</t>
  </si>
  <si>
    <t>รายจ่ายจริง ปีงบประมาณที่ผ่านมา (2561)</t>
  </si>
  <si>
    <t>ปีงบประมาณปัจจุบัน (2562)</t>
  </si>
  <si>
    <t xml:space="preserve">                                                            ทั้งนี้ให้ใส่ชื่อโครงการและงบประมาณลงในแบบ ง.146 พร้อมแนบรายละเอียดโครงการตามแบบฟอร์มคำขอตั้งโครงการ (แตกตัวคูณ) ด้วย</t>
  </si>
  <si>
    <t>ปัจจุบัน 2562</t>
  </si>
  <si>
    <t>เจ้าหน้าที่บริหารงานทั่วไป (768, 850)</t>
  </si>
  <si>
    <t>นักวิชาการเงินและบัญชี (958)</t>
  </si>
  <si>
    <t>แผนงาน       บริหารการศึกษา</t>
  </si>
  <si>
    <t>กองทุน         ทั่วไป</t>
  </si>
  <si>
    <t>หน่วยงาน      คณะ........A……..</t>
  </si>
  <si>
    <t>ภาค........Z……..</t>
  </si>
  <si>
    <t>สำนักงานคณบดี</t>
  </si>
  <si>
    <t>ค่าตอบแทนพิเศษข้าราชการที่เงินเดือนเต็มขั้น</t>
  </si>
  <si>
    <t>นักวิชาการโสตทัศนศึกษา (590)</t>
  </si>
  <si>
    <t>เจ้าหน้าที่บริหารงานทั่วไป (1150, 1358)</t>
  </si>
  <si>
    <t>นักวิชาการศึกษา (957)</t>
  </si>
  <si>
    <t>เจ้าหน้าที่บริหารงานทั่วไป (1112)</t>
  </si>
  <si>
    <t>นักวิชาการเงินและบัญชี ชำนาญการพิเศษ (958)</t>
  </si>
  <si>
    <t>นักวิเคราะห์นโยบายและแผน ชำนาญการพิเศษ (867)</t>
  </si>
  <si>
    <t>หัวหน้าสำนักงาน (1234)</t>
  </si>
  <si>
    <t>กองทุน         เพื่อการศึกษา</t>
  </si>
  <si>
    <t>แผนงาน       จัดการศึกษาระดับอุดมศึกษา</t>
  </si>
  <si>
    <t>ภาค........X……..</t>
  </si>
  <si>
    <t>ปัด 1,600,500</t>
  </si>
  <si>
    <t>เงินเดือนพนักงานมหาวิทยาลัย  = 1+2+3+4</t>
  </si>
  <si>
    <t>เงินเดือนข้าราชการ  = 1+2+3+4</t>
  </si>
  <si>
    <t>นักวิเคราะห์นโยบายและแผน (867, 1234)</t>
  </si>
  <si>
    <t>ปัด 3,768,900</t>
  </si>
  <si>
    <t>หัวหน้าสำนักงานคณบดี (1234)</t>
  </si>
  <si>
    <t>รองศาสตราจารย์ (354, 485)</t>
  </si>
  <si>
    <t>อาจารย์ (512)</t>
  </si>
  <si>
    <t>อาจารย์ (160)</t>
  </si>
  <si>
    <t>นักวิชาการศึกษา (253)</t>
  </si>
  <si>
    <t>ผู้ช่วยศาสตราจารย์ (275)</t>
  </si>
  <si>
    <t xml:space="preserve">  - 2 อัตรา *9,900 บาท *12 เดือน = 237,600 บาท</t>
  </si>
  <si>
    <t>รองศาสตราจารย์ (458)</t>
  </si>
  <si>
    <t xml:space="preserve">  - 1 อัตรา *9,900 บาท *12 เดือน = 118,800 บาท</t>
  </si>
  <si>
    <t xml:space="preserve">  - 1 อัตรา *5,600 บาท *12 เดือน =  67,200 บาท</t>
  </si>
  <si>
    <t xml:space="preserve">  - 39,630 บาท *4% *12 เดือน = 19,022 บาท</t>
  </si>
  <si>
    <t xml:space="preserve">  - 28,920 บาท *4% *12 เดือน = 13,882 บาท</t>
  </si>
  <si>
    <t>ปัด 4,235,300</t>
  </si>
  <si>
    <t>พนักงานสถานที่ (4)</t>
  </si>
  <si>
    <t>พนักงานบริการ (7)</t>
  </si>
  <si>
    <t>พนักงานขับรถยนต์ (15, 24, 34)</t>
  </si>
  <si>
    <t>ช่างฝีมือแรงงาน (54)</t>
  </si>
  <si>
    <t>หน่วยงาน      คณะ...........A................</t>
  </si>
  <si>
    <t>ตัวอย่าง</t>
  </si>
  <si>
    <t>ผู้ช่วยศาสตราจารย์ (241)</t>
  </si>
  <si>
    <t>อาจารย์ (512, 856)</t>
  </si>
  <si>
    <t>เจ้าหน้าที่บริหารงานทั่วไป (203)</t>
  </si>
  <si>
    <t>ผู้ช่วยศาสตราจารย์ (881)</t>
  </si>
  <si>
    <t>วิศวกร (102)</t>
  </si>
  <si>
    <t>วิศวกร ชำนาญการพิเศษ (102)</t>
  </si>
  <si>
    <t>ปัด 5,167,000</t>
  </si>
  <si>
    <t xml:space="preserve"> ผู้เชี่ยวชาญชาวต่างประเทศ</t>
  </si>
  <si>
    <t xml:space="preserve"> อาจารย์ชาวต่างประเทศ</t>
  </si>
  <si>
    <t xml:space="preserve"> ผู้มีความรู้ความสามารถพิเศษ (ชาวไทย)</t>
  </si>
  <si>
    <t xml:space="preserve"> - 1 อัตรา * 25,530 บาท * 9 เดือน= 229,770 บาท</t>
  </si>
  <si>
    <t>คุณลักษณะ (สำหรับครุภัณฑ์ รายการนี้ทำอะไรได้)</t>
  </si>
  <si>
    <t>รายละเอียด / สเปค (สำหรับครุภัณฑ์)</t>
  </si>
  <si>
    <t>กองทุน         สินทรัพย์ถาวร</t>
  </si>
  <si>
    <t>1.1 โปรแกรมแบบจำลองแบบจุลภาค (Micro Simulation)</t>
  </si>
  <si>
    <t xml:space="preserve">      1.1.1 จำลองการจราจรบนถนนสายหลัก</t>
  </si>
  <si>
    <t>วิเคราะห์การจราจรได้อย่างแม่นยำ การจัดการสัญญาณไฟจราจร</t>
  </si>
  <si>
    <t>ครอบคลุมยานพาหนะทุกประเภท รองรับการเชื่อมต่อทางแยกที่</t>
  </si>
  <si>
    <t>ซับซ้อนได้หลายรูปแบบ ใช้ประเมินและวางแผนโครงสร้างของเมืองได้</t>
  </si>
  <si>
    <t xml:space="preserve">      1.1.2 จำลองการจราจรบนทางหลวง</t>
  </si>
  <si>
    <t xml:space="preserve">      1.1.3 จำลองการจราจรรถสาธารณะ</t>
  </si>
  <si>
    <t xml:space="preserve">      1.1.4 จำลองการเดินของคนเดินเท้า</t>
  </si>
  <si>
    <t xml:space="preserve">      1.1.5 แสดงผลเป็นภาพเคลื่อนไหวสามมิติ</t>
  </si>
  <si>
    <t xml:space="preserve">      1.1.6 สามารถบันทึกภาพเคลื่อนไหวคนเดินเท้าเป็นสามมิติ</t>
  </si>
  <si>
    <t xml:space="preserve">      1.1.7 วิเคราะห์ทางแยกสัญญาณไฟได้อย่างน้อย 20 ทางแยก</t>
  </si>
  <si>
    <t xml:space="preserve">      1.1.8 ขนาดโครงข่าย อย่างน้อย 10 x 10 ตารางกิโลเมตร</t>
  </si>
  <si>
    <t>1.2 โปรแกรมแบบจำลองความต้องการการเดินทางเพื่อวางแผน</t>
  </si>
  <si>
    <t xml:space="preserve">     งานขนส่ง</t>
  </si>
  <si>
    <t xml:space="preserve">      1.2.1 สามารถประมาณค่าตารางการเดินทาง (Matrix </t>
  </si>
  <si>
    <t>Estimation) ได้</t>
  </si>
  <si>
    <t xml:space="preserve">      1.2.2 สามารถสร้างแบบจำลองความต้องการการเดินทางได้</t>
  </si>
  <si>
    <t xml:space="preserve">      1.2.3 จำนวนโซนอย่างน้อย 400 โซน</t>
  </si>
  <si>
    <t xml:space="preserve">      1.2.4 จำนวนช่วงเวลาอย่างน้อย 10,000 ช่วงเวลา</t>
  </si>
  <si>
    <t xml:space="preserve">      1.2.6 สามารถเชื่อมต่อกับโปรแกรมแบบจำลองแบบจุลภาค</t>
  </si>
  <si>
    <t>ได้เป็นอย่างดี</t>
  </si>
  <si>
    <t xml:space="preserve">หมายเหตุ </t>
  </si>
  <si>
    <r>
      <t>2. ขอให้จัด</t>
    </r>
    <r>
      <rPr>
        <b/>
        <sz val="14"/>
        <rFont val="TH SarabunPSK"/>
        <family val="2"/>
      </rPr>
      <t xml:space="preserve">เตรียมใบเสนอราคา </t>
    </r>
    <r>
      <rPr>
        <b/>
        <u/>
        <sz val="16"/>
        <rFont val="TH SarabunPSK"/>
        <family val="2"/>
      </rPr>
      <t>อย่างน้อย 3 บริษัท</t>
    </r>
    <r>
      <rPr>
        <sz val="14"/>
        <rFont val="TH SarabunPSK"/>
        <family val="2"/>
      </rPr>
      <t xml:space="preserve"> ถ้าเป็นครุภัณฑ์นอกมาตรฐาน</t>
    </r>
  </si>
  <si>
    <t xml:space="preserve">3. กรณีรายการครุภัณฑ์ที่มีราคามาตรฐาน ให้ตั้งราคาตามบัญชีราคามาตรฐานครุภัณฑ์ สามารถดาวน์โหลดได้ที่ www.planning.kmutnb.ac.th &gt; กลุ่มงานวิเคราะห์แผนและงบประมาณ &gt; </t>
  </si>
  <si>
    <t xml:space="preserve">   งบประมาณรายจ่ายเงินแผ่นดิน &gt; หลักเกณฑ์และอัตราค่าใช้จ่ายประกอบการพิจารณางบประมาณรายจ่ายประจำปี</t>
  </si>
  <si>
    <t>1 ชุด</t>
  </si>
  <si>
    <t>ซื้อใหม่ เนื่องจากยังไม่เคยมีครุภัณฑ์ด้านวิศวกรรมจราจร</t>
  </si>
  <si>
    <t xml:space="preserve">   เครื่องมือจำลองการจราจรที่มีความสามารถสูง ยืดหยุ่น ตรวจสอบได้</t>
  </si>
  <si>
    <t>และขนส่ง และจำเป็นต้องใช้กับนักศึกษาเพื่อได้ศึกษา</t>
  </si>
  <si>
    <t>พฤติกรรมด้านวิศวกรรมจราจรและขนส่ง ใช้ประกอบ</t>
  </si>
  <si>
    <t>การเรียนการสอนนักศึกษาระดับปริญญาตรี ปริญญาโท</t>
  </si>
  <si>
    <t xml:space="preserve">และปริญญาเอก ในรายวิชาดังนี้ </t>
  </si>
  <si>
    <t xml:space="preserve">   ระดับปริญญาตรี</t>
  </si>
  <si>
    <t xml:space="preserve"> - วิชา 020323001 วิธีการสอนทางวิศวกรรมโยธา</t>
  </si>
  <si>
    <t xml:space="preserve"> - วิชา 020323008 การฝึกปฏิบัติการสอนทางวิศวกรรมโยธา 1</t>
  </si>
  <si>
    <t xml:space="preserve"> - วิชา 020323009 การฝึกปฏิบัติการสอนทางวิศวกรรมโยธา 2</t>
  </si>
  <si>
    <t xml:space="preserve"> - วิชา 020323011 เทคโนโลยีทางการศึกษา</t>
  </si>
  <si>
    <t xml:space="preserve"> - วิชา 020323013 ปฏิบัติการสอน 1</t>
  </si>
  <si>
    <t xml:space="preserve"> - วิชา 020323014 ปฏิบัติการสอน 2</t>
  </si>
  <si>
    <t xml:space="preserve"> - วิชา 020323402 วิศวกรรมการทาง</t>
  </si>
  <si>
    <t xml:space="preserve"> - วิชา 020327409 เรื่องคัดเฉพาะทางด้านวิศวกรรมขนส่ง 2</t>
  </si>
  <si>
    <t xml:space="preserve"> - วิชา 020327408 เรื่องคัดเฉพาะทางด้านวิศวกรรมขนส่ง 1</t>
  </si>
  <si>
    <t xml:space="preserve">   ระดับปริญญาเอก</t>
  </si>
  <si>
    <t xml:space="preserve"> - วิชา 020325409 การวางแผนและวิเคราะห์ระบบขนส่ง</t>
  </si>
  <si>
    <t xml:space="preserve"> - วิชา 020325408 การวิเคราะห์ผลกระทบด้านการจราจร</t>
  </si>
  <si>
    <t xml:space="preserve"> - วิชา 020325407 แบบจำลองด้านการขนส่ง</t>
  </si>
  <si>
    <t xml:space="preserve"> - วิชา 020325406 โลจิสติกส์งานขนส่ง</t>
  </si>
  <si>
    <t xml:space="preserve"> - วิชา 020325405 การวางแผนงานขนส่ง</t>
  </si>
  <si>
    <t xml:space="preserve"> - วิชา 020325404 วิศวกรรมการจราจร</t>
  </si>
  <si>
    <t xml:space="preserve"> - วิชา 020325402 การวิเคราะห์ระบบขนส่ง</t>
  </si>
  <si>
    <t xml:space="preserve">   ระดับปริญญาโท</t>
  </si>
  <si>
    <t xml:space="preserve"> - วิชา 020323405 วิศวกรรมการจราจร</t>
  </si>
  <si>
    <t xml:space="preserve"> - วิชา 020323406 การวิเคราะห์ระบบขนส่ง</t>
  </si>
  <si>
    <t xml:space="preserve"> - วิชา 020323407 การวางแผนงานขนส่ง</t>
  </si>
  <si>
    <t xml:space="preserve">      1.2.5 สามารถถ่ายโอนข้อมูลโครงข่ายจากโปรแกรมอื่นๆ </t>
  </si>
  <si>
    <t>งบเงินอุดหนุน</t>
  </si>
  <si>
    <t>1. เงินอุดหนุน........................................................................</t>
  </si>
  <si>
    <t xml:space="preserve">    โครงการ...........................................................................</t>
  </si>
  <si>
    <t>2. เงินอุดหนุน........................................................................</t>
  </si>
  <si>
    <t>4. เงินอุดหนุนค่าบำรุงสมาชิก</t>
  </si>
  <si>
    <t>5. เงินอุดหนุนค่าใช้จ่ายวิศวกรรมศาสตร์นานาชาติสิริธรไทย-เยอรมัน</t>
  </si>
  <si>
    <t>6. อัตราใหม่พนักงานมหาวิทยาลัย</t>
  </si>
  <si>
    <t>7. เงินอุดหนุน......................................ฯลฯ</t>
  </si>
  <si>
    <t xml:space="preserve">                                                         2. โครงการวิจัย  :  ใส่ชื่อโครงการและงบประมาณตามแบบ ง.146 และแนบรายละเอียดโครงการตามแบบ ว.-1ด.</t>
  </si>
  <si>
    <t>ครุภัณฑ์ด้านวิศวกรรมจราจรและขนส่ง</t>
  </si>
  <si>
    <t xml:space="preserve">ชั้นปีละ 70 คน ปริญญาโท 40 คน ปริญญาเอก 10 คน </t>
  </si>
  <si>
    <t xml:space="preserve">   มีนักศึกษาเข้ารับบริการ : นักศึกษาระดับปริญญาตรี 5 ชั้นปี </t>
  </si>
  <si>
    <t>คณาจารย์ 20 คน รวมทั้งสิ้น 420 คน</t>
  </si>
  <si>
    <t>4. สิ่งก่อสร้าง 1 ปี จะต้องแนบรูปแบบรายการ และ BOQ ของค่างานตามวงเงินที่ขอ โดยใช้ราคากลางที่กระทรวงพาณิชย์กำหนดพร้อมรายละเอียดตามแบบฟอร์มสิ่งก่อสร้าง 1 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</si>
</sst>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#,##0;\(#,##0\)"/>
    <numFmt numFmtId="190" formatCode="\$#,##0.00;\(\$#,##0.00\)"/>
    <numFmt numFmtId="191" formatCode="\$#,##0;\(\$#,##0\)"/>
    <numFmt numFmtId="192" formatCode="_-&quot;S&quot;\ * #,##0_-;\-&quot;S&quot;\ * #,##0_-;_-&quot;S&quot;\ * &quot;-&quot;_-;_-@_-"/>
    <numFmt numFmtId="193" formatCode="#,##0;[Red]\(#,##0\)"/>
    <numFmt numFmtId="194" formatCode="&quot;ฃ&quot;#,##0.00;\-&quot;ฃ&quot;#,##0.00"/>
  </numFmts>
  <fonts count="3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10"/>
      <name val="TH SarabunPSK"/>
      <family val="2"/>
    </font>
    <font>
      <i/>
      <sz val="14"/>
      <name val="TH SarabunPSK"/>
      <family val="2"/>
    </font>
    <font>
      <b/>
      <i/>
      <sz val="14"/>
      <name val="TH SarabunPSK"/>
      <family val="2"/>
    </font>
    <font>
      <b/>
      <sz val="14"/>
      <color indexed="10"/>
      <name val="TH SarabunPSK"/>
      <family val="2"/>
    </font>
    <font>
      <sz val="14"/>
      <color indexed="12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theme="1"/>
      <name val="TH SarabunPSK"/>
      <family val="2"/>
    </font>
    <font>
      <b/>
      <sz val="10"/>
      <name val="Helv"/>
      <family val="2"/>
    </font>
    <font>
      <sz val="14"/>
      <name val="AngsanaUPC"/>
      <family val="1"/>
      <charset val="22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0"/>
      <name val="Times New Roman"/>
      <family val="1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4"/>
      <name val="CordiaUPC"/>
      <family val="2"/>
      <charset val="222"/>
    </font>
    <font>
      <sz val="14"/>
      <name val="AngsanaUPC"/>
      <family val="1"/>
    </font>
    <font>
      <sz val="7"/>
      <color theme="1"/>
      <name val="TH SarabunPSK"/>
      <family val="2"/>
    </font>
    <font>
      <sz val="3"/>
      <color theme="1"/>
      <name val="TH SarabunPSK"/>
      <family val="2"/>
    </font>
    <font>
      <sz val="14"/>
      <color rgb="FFFF0000"/>
      <name val="TH SarabunPSK"/>
      <family val="2"/>
    </font>
    <font>
      <b/>
      <u/>
      <sz val="16"/>
      <name val="TH SarabunPSK"/>
      <family val="2"/>
    </font>
    <font>
      <sz val="13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0" fillId="0" borderId="0"/>
    <xf numFmtId="43" fontId="2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24" fillId="0" borderId="0"/>
    <xf numFmtId="190" fontId="24" fillId="0" borderId="0"/>
    <xf numFmtId="15" fontId="25" fillId="0" borderId="0"/>
    <xf numFmtId="191" fontId="24" fillId="0" borderId="0"/>
    <xf numFmtId="38" fontId="26" fillId="6" borderId="0" applyNumberFormat="0" applyBorder="0" applyAlignment="0" applyProtection="0"/>
    <xf numFmtId="0" fontId="27" fillId="0" borderId="0">
      <alignment horizontal="left"/>
    </xf>
    <xf numFmtId="0" fontId="28" fillId="0" borderId="15" applyNumberFormat="0" applyAlignment="0" applyProtection="0">
      <alignment horizontal="left" vertical="center"/>
    </xf>
    <xf numFmtId="0" fontId="28" fillId="0" borderId="6">
      <alignment horizontal="left" vertical="center"/>
    </xf>
    <xf numFmtId="10" fontId="26" fillId="7" borderId="10" applyNumberFormat="0" applyBorder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9" fillId="0" borderId="16"/>
    <xf numFmtId="192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24" fillId="0" borderId="0"/>
    <xf numFmtId="194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1" fillId="0" borderId="0"/>
    <xf numFmtId="0" fontId="22" fillId="0" borderId="0"/>
    <xf numFmtId="0" fontId="26" fillId="0" borderId="0" applyFill="0" applyBorder="0" applyProtection="0">
      <alignment horizontal="center" vertical="center"/>
    </xf>
    <xf numFmtId="10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193" fontId="30" fillId="0" borderId="0">
      <alignment horizontal="center"/>
    </xf>
    <xf numFmtId="0" fontId="29" fillId="0" borderId="0"/>
    <xf numFmtId="43" fontId="1" fillId="0" borderId="0" applyFont="0" applyFill="0" applyBorder="0" applyAlignment="0" applyProtection="0"/>
    <xf numFmtId="0" fontId="1" fillId="0" borderId="0"/>
    <xf numFmtId="0" fontId="30" fillId="0" borderId="0"/>
    <xf numFmtId="0" fontId="2" fillId="0" borderId="0"/>
    <xf numFmtId="0" fontId="2" fillId="0" borderId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" fillId="0" borderId="0"/>
    <xf numFmtId="188" fontId="2" fillId="0" borderId="0" applyFont="0" applyFill="0" applyBorder="0" applyAlignment="0" applyProtection="0"/>
    <xf numFmtId="0" fontId="2" fillId="0" borderId="0"/>
    <xf numFmtId="0" fontId="1" fillId="0" borderId="0"/>
    <xf numFmtId="0" fontId="31" fillId="0" borderId="0"/>
    <xf numFmtId="43" fontId="31" fillId="0" borderId="0" applyFont="0" applyFill="0" applyBorder="0" applyAlignment="0" applyProtection="0"/>
    <xf numFmtId="0" fontId="2" fillId="0" borderId="0"/>
    <xf numFmtId="0" fontId="2" fillId="0" borderId="0"/>
  </cellStyleXfs>
  <cellXfs count="295">
    <xf numFmtId="0" fontId="0" fillId="0" borderId="0" xfId="0"/>
    <xf numFmtId="0" fontId="14" fillId="0" borderId="0" xfId="0" applyFont="1"/>
    <xf numFmtId="0" fontId="15" fillId="0" borderId="0" xfId="0" applyFont="1"/>
    <xf numFmtId="0" fontId="14" fillId="0" borderId="1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3" borderId="0" xfId="0" applyFont="1" applyFill="1"/>
    <xf numFmtId="0" fontId="15" fillId="0" borderId="2" xfId="0" applyFont="1" applyBorder="1" applyAlignment="1">
      <alignment horizontal="center"/>
    </xf>
    <xf numFmtId="0" fontId="14" fillId="0" borderId="0" xfId="0" applyFont="1" applyBorder="1"/>
    <xf numFmtId="0" fontId="14" fillId="0" borderId="2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2" xfId="0" applyFont="1" applyBorder="1"/>
    <xf numFmtId="0" fontId="15" fillId="0" borderId="2" xfId="0" applyFont="1" applyBorder="1"/>
    <xf numFmtId="0" fontId="15" fillId="0" borderId="0" xfId="0" applyFont="1" applyBorder="1"/>
    <xf numFmtId="0" fontId="14" fillId="0" borderId="0" xfId="0" applyFont="1" applyAlignment="1">
      <alignment horizontal="left" indent="3"/>
    </xf>
    <xf numFmtId="0" fontId="14" fillId="0" borderId="4" xfId="0" quotePrefix="1" applyFont="1" applyBorder="1"/>
    <xf numFmtId="0" fontId="14" fillId="0" borderId="3" xfId="0" applyFont="1" applyBorder="1"/>
    <xf numFmtId="0" fontId="3" fillId="0" borderId="0" xfId="0" applyFont="1"/>
    <xf numFmtId="0" fontId="5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/>
    <xf numFmtId="3" fontId="3" fillId="0" borderId="2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1" xfId="0" applyFont="1" applyBorder="1"/>
    <xf numFmtId="0" fontId="3" fillId="0" borderId="2" xfId="0" applyFont="1" applyBorder="1"/>
    <xf numFmtId="3" fontId="3" fillId="0" borderId="2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/>
    <xf numFmtId="3" fontId="3" fillId="0" borderId="8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3" fontId="3" fillId="0" borderId="3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0" xfId="0" quotePrefix="1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3" fontId="6" fillId="0" borderId="10" xfId="0" applyNumberFormat="1" applyFont="1" applyFill="1" applyBorder="1"/>
    <xf numFmtId="0" fontId="3" fillId="0" borderId="10" xfId="0" applyFont="1" applyFill="1" applyBorder="1"/>
    <xf numFmtId="0" fontId="6" fillId="0" borderId="2" xfId="0" applyFont="1" applyBorder="1"/>
    <xf numFmtId="0" fontId="11" fillId="0" borderId="0" xfId="0" applyFont="1"/>
    <xf numFmtId="0" fontId="13" fillId="0" borderId="1" xfId="0" quotePrefix="1" applyFont="1" applyBorder="1" applyAlignment="1">
      <alignment horizontal="center"/>
    </xf>
    <xf numFmtId="0" fontId="13" fillId="0" borderId="2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3" xfId="0" applyFont="1" applyBorder="1"/>
    <xf numFmtId="0" fontId="3" fillId="0" borderId="10" xfId="0" applyFont="1" applyBorder="1"/>
    <xf numFmtId="0" fontId="6" fillId="0" borderId="6" xfId="0" applyFont="1" applyBorder="1" applyAlignment="1">
      <alignment horizontal="center"/>
    </xf>
    <xf numFmtId="3" fontId="6" fillId="0" borderId="10" xfId="0" applyNumberFormat="1" applyFont="1" applyBorder="1" applyAlignment="1">
      <alignment horizontal="right"/>
    </xf>
    <xf numFmtId="187" fontId="3" fillId="0" borderId="1" xfId="1" applyNumberFormat="1" applyFont="1" applyBorder="1"/>
    <xf numFmtId="187" fontId="3" fillId="0" borderId="2" xfId="1" applyNumberFormat="1" applyFont="1" applyBorder="1"/>
    <xf numFmtId="0" fontId="3" fillId="0" borderId="2" xfId="0" applyFont="1" applyBorder="1" applyAlignment="1">
      <alignment horizontal="left" indent="1"/>
    </xf>
    <xf numFmtId="2" fontId="3" fillId="0" borderId="0" xfId="0" applyNumberFormat="1" applyFont="1" applyAlignment="1">
      <alignment horizontal="left" indent="1"/>
    </xf>
    <xf numFmtId="0" fontId="6" fillId="0" borderId="1" xfId="0" applyFont="1" applyBorder="1"/>
    <xf numFmtId="0" fontId="3" fillId="0" borderId="2" xfId="0" applyFont="1" applyBorder="1" applyAlignment="1">
      <alignment horizontal="left" indent="3"/>
    </xf>
    <xf numFmtId="0" fontId="7" fillId="0" borderId="0" xfId="0" applyFont="1"/>
    <xf numFmtId="187" fontId="6" fillId="0" borderId="2" xfId="1" applyNumberFormat="1" applyFont="1" applyBorder="1"/>
    <xf numFmtId="3" fontId="6" fillId="0" borderId="1" xfId="0" applyNumberFormat="1" applyFont="1" applyBorder="1"/>
    <xf numFmtId="0" fontId="14" fillId="0" borderId="8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4" borderId="0" xfId="0" applyFont="1" applyFill="1"/>
    <xf numFmtId="0" fontId="16" fillId="0" borderId="0" xfId="0" applyFont="1"/>
    <xf numFmtId="187" fontId="14" fillId="0" borderId="0" xfId="1" applyNumberFormat="1" applyFont="1"/>
    <xf numFmtId="187" fontId="14" fillId="0" borderId="1" xfId="1" applyNumberFormat="1" applyFont="1" applyBorder="1" applyAlignment="1">
      <alignment horizontal="center"/>
    </xf>
    <xf numFmtId="187" fontId="14" fillId="0" borderId="3" xfId="1" applyNumberFormat="1" applyFont="1" applyBorder="1" applyAlignment="1">
      <alignment horizontal="center"/>
    </xf>
    <xf numFmtId="187" fontId="14" fillId="0" borderId="7" xfId="1" applyNumberFormat="1" applyFont="1" applyBorder="1" applyAlignment="1">
      <alignment horizontal="center"/>
    </xf>
    <xf numFmtId="187" fontId="14" fillId="0" borderId="10" xfId="1" applyNumberFormat="1" applyFont="1" applyBorder="1" applyAlignment="1">
      <alignment horizontal="center"/>
    </xf>
    <xf numFmtId="187" fontId="14" fillId="0" borderId="8" xfId="1" applyNumberFormat="1" applyFont="1" applyBorder="1" applyAlignment="1">
      <alignment horizontal="center"/>
    </xf>
    <xf numFmtId="187" fontId="15" fillId="0" borderId="2" xfId="1" applyNumberFormat="1" applyFont="1" applyBorder="1" applyAlignment="1">
      <alignment horizontal="center"/>
    </xf>
    <xf numFmtId="187" fontId="15" fillId="0" borderId="2" xfId="1" applyNumberFormat="1" applyFont="1" applyBorder="1" applyAlignment="1">
      <alignment horizontal="right"/>
    </xf>
    <xf numFmtId="187" fontId="15" fillId="0" borderId="2" xfId="1" applyNumberFormat="1" applyFont="1" applyFill="1" applyBorder="1" applyAlignment="1">
      <alignment horizontal="right"/>
    </xf>
    <xf numFmtId="187" fontId="14" fillId="0" borderId="8" xfId="1" applyNumberFormat="1" applyFont="1" applyBorder="1" applyAlignment="1">
      <alignment horizontal="right"/>
    </xf>
    <xf numFmtId="187" fontId="14" fillId="0" borderId="2" xfId="1" applyNumberFormat="1" applyFont="1" applyBorder="1" applyAlignment="1">
      <alignment horizontal="center"/>
    </xf>
    <xf numFmtId="187" fontId="14" fillId="0" borderId="2" xfId="1" applyNumberFormat="1" applyFont="1" applyBorder="1" applyAlignment="1">
      <alignment horizontal="right"/>
    </xf>
    <xf numFmtId="187" fontId="14" fillId="0" borderId="2" xfId="1" applyNumberFormat="1" applyFont="1" applyBorder="1" applyAlignment="1"/>
    <xf numFmtId="187" fontId="15" fillId="0" borderId="2" xfId="1" applyNumberFormat="1" applyFont="1" applyFill="1" applyBorder="1" applyAlignment="1"/>
    <xf numFmtId="187" fontId="14" fillId="0" borderId="3" xfId="1" applyNumberFormat="1" applyFont="1" applyBorder="1" applyAlignment="1"/>
    <xf numFmtId="187" fontId="14" fillId="0" borderId="3" xfId="1" applyNumberFormat="1" applyFont="1" applyBorder="1" applyAlignment="1">
      <alignment horizontal="right"/>
    </xf>
    <xf numFmtId="187" fontId="14" fillId="0" borderId="0" xfId="1" applyNumberFormat="1" applyFont="1" applyBorder="1" applyAlignment="1">
      <alignment horizontal="center"/>
    </xf>
    <xf numFmtId="187" fontId="14" fillId="0" borderId="8" xfId="1" applyNumberFormat="1" applyFont="1" applyBorder="1" applyAlignment="1"/>
    <xf numFmtId="187" fontId="15" fillId="0" borderId="2" xfId="1" applyNumberFormat="1" applyFont="1" applyBorder="1" applyAlignment="1"/>
    <xf numFmtId="187" fontId="15" fillId="2" borderId="8" xfId="1" applyNumberFormat="1" applyFont="1" applyFill="1" applyBorder="1" applyAlignment="1"/>
    <xf numFmtId="187" fontId="15" fillId="0" borderId="8" xfId="1" applyNumberFormat="1" applyFont="1" applyFill="1" applyBorder="1" applyAlignment="1">
      <alignment horizontal="right"/>
    </xf>
    <xf numFmtId="187" fontId="14" fillId="0" borderId="14" xfId="1" applyNumberFormat="1" applyFont="1" applyBorder="1" applyAlignment="1"/>
    <xf numFmtId="0" fontId="14" fillId="0" borderId="0" xfId="0" applyFont="1" applyBorder="1" applyAlignment="1"/>
    <xf numFmtId="0" fontId="14" fillId="0" borderId="0" xfId="0" applyFont="1" applyAlignment="1"/>
    <xf numFmtId="0" fontId="14" fillId="5" borderId="10" xfId="0" applyFont="1" applyFill="1" applyBorder="1" applyAlignment="1">
      <alignment horizontal="center"/>
    </xf>
    <xf numFmtId="0" fontId="15" fillId="5" borderId="10" xfId="0" applyFont="1" applyFill="1" applyBorder="1"/>
    <xf numFmtId="187" fontId="14" fillId="5" borderId="7" xfId="1" applyNumberFormat="1" applyFont="1" applyFill="1" applyBorder="1" applyAlignment="1">
      <alignment horizontal="center"/>
    </xf>
    <xf numFmtId="187" fontId="15" fillId="5" borderId="10" xfId="1" applyNumberFormat="1" applyFont="1" applyFill="1" applyBorder="1" applyAlignment="1">
      <alignment horizontal="center"/>
    </xf>
    <xf numFmtId="187" fontId="15" fillId="5" borderId="10" xfId="1" applyNumberFormat="1" applyFont="1" applyFill="1" applyBorder="1" applyAlignment="1">
      <alignment horizontal="right"/>
    </xf>
    <xf numFmtId="43" fontId="3" fillId="0" borderId="2" xfId="1" applyFont="1" applyBorder="1" applyAlignment="1">
      <alignment horizontal="center"/>
    </xf>
    <xf numFmtId="43" fontId="9" fillId="0" borderId="2" xfId="1" applyFont="1" applyBorder="1" applyAlignment="1">
      <alignment horizontal="center"/>
    </xf>
    <xf numFmtId="43" fontId="6" fillId="0" borderId="2" xfId="1" applyFont="1" applyBorder="1" applyAlignment="1">
      <alignment horizontal="center"/>
    </xf>
    <xf numFmtId="43" fontId="10" fillId="0" borderId="2" xfId="1" applyFont="1" applyBorder="1" applyAlignment="1">
      <alignment horizontal="center"/>
    </xf>
    <xf numFmtId="43" fontId="6" fillId="0" borderId="2" xfId="1" applyFont="1" applyBorder="1" applyAlignment="1">
      <alignment horizontal="right"/>
    </xf>
    <xf numFmtId="187" fontId="3" fillId="0" borderId="3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right"/>
    </xf>
    <xf numFmtId="187" fontId="3" fillId="0" borderId="11" xfId="1" applyNumberFormat="1" applyFont="1" applyBorder="1" applyAlignment="1">
      <alignment horizontal="right"/>
    </xf>
    <xf numFmtId="187" fontId="3" fillId="0" borderId="11" xfId="1" applyNumberFormat="1" applyFont="1" applyBorder="1" applyAlignment="1">
      <alignment horizontal="center"/>
    </xf>
    <xf numFmtId="187" fontId="3" fillId="0" borderId="11" xfId="1" applyNumberFormat="1" applyFont="1" applyBorder="1"/>
    <xf numFmtId="187" fontId="6" fillId="0" borderId="2" xfId="1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right"/>
    </xf>
    <xf numFmtId="187" fontId="6" fillId="0" borderId="10" xfId="1" applyNumberFormat="1" applyFont="1" applyFill="1" applyBorder="1"/>
    <xf numFmtId="187" fontId="6" fillId="0" borderId="2" xfId="1" quotePrefix="1" applyNumberFormat="1" applyFont="1" applyBorder="1" applyAlignment="1">
      <alignment horizontal="right"/>
    </xf>
    <xf numFmtId="187" fontId="3" fillId="0" borderId="3" xfId="1" applyNumberFormat="1" applyFont="1" applyBorder="1"/>
    <xf numFmtId="187" fontId="3" fillId="0" borderId="0" xfId="1" applyNumberFormat="1" applyFont="1" applyBorder="1"/>
    <xf numFmtId="3" fontId="12" fillId="0" borderId="0" xfId="0" applyNumberFormat="1" applyFont="1" applyBorder="1" applyAlignment="1">
      <alignment horizontal="left"/>
    </xf>
    <xf numFmtId="0" fontId="3" fillId="0" borderId="8" xfId="0" applyFont="1" applyBorder="1"/>
    <xf numFmtId="0" fontId="6" fillId="0" borderId="8" xfId="0" applyFont="1" applyBorder="1"/>
    <xf numFmtId="0" fontId="3" fillId="0" borderId="14" xfId="0" applyFont="1" applyBorder="1"/>
    <xf numFmtId="187" fontId="3" fillId="0" borderId="4" xfId="1" applyNumberFormat="1" applyFont="1" applyBorder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5" fillId="5" borderId="6" xfId="0" applyFont="1" applyFill="1" applyBorder="1"/>
    <xf numFmtId="187" fontId="14" fillId="5" borderId="9" xfId="1" applyNumberFormat="1" applyFont="1" applyFill="1" applyBorder="1" applyAlignment="1">
      <alignment horizontal="center"/>
    </xf>
    <xf numFmtId="0" fontId="15" fillId="5" borderId="10" xfId="0" applyFont="1" applyFill="1" applyBorder="1" applyAlignment="1">
      <alignment horizontal="left"/>
    </xf>
    <xf numFmtId="187" fontId="14" fillId="0" borderId="7" xfId="1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187" fontId="15" fillId="0" borderId="8" xfId="1" applyNumberFormat="1" applyFont="1" applyBorder="1" applyAlignment="1">
      <alignment horizontal="center"/>
    </xf>
    <xf numFmtId="3" fontId="15" fillId="0" borderId="8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4" fillId="0" borderId="2" xfId="0" applyNumberFormat="1" applyFont="1" applyBorder="1" applyAlignment="1"/>
    <xf numFmtId="0" fontId="3" fillId="0" borderId="0" xfId="2" applyFont="1"/>
    <xf numFmtId="0" fontId="5" fillId="0" borderId="0" xfId="2" applyFont="1"/>
    <xf numFmtId="0" fontId="3" fillId="0" borderId="1" xfId="2" quotePrefix="1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3" fontId="6" fillId="0" borderId="10" xfId="2" applyNumberFormat="1" applyFont="1" applyBorder="1" applyAlignment="1">
      <alignment horizontal="center"/>
    </xf>
    <xf numFmtId="0" fontId="3" fillId="0" borderId="0" xfId="2" applyFont="1" applyBorder="1"/>
    <xf numFmtId="0" fontId="3" fillId="0" borderId="2" xfId="2" applyFont="1" applyBorder="1"/>
    <xf numFmtId="0" fontId="3" fillId="0" borderId="2" xfId="2" quotePrefix="1" applyFont="1" applyBorder="1" applyAlignment="1">
      <alignment horizontal="center"/>
    </xf>
    <xf numFmtId="3" fontId="3" fillId="0" borderId="2" xfId="2" applyNumberFormat="1" applyFont="1" applyBorder="1"/>
    <xf numFmtId="0" fontId="3" fillId="0" borderId="11" xfId="2" applyFont="1" applyBorder="1" applyAlignment="1">
      <alignment horizontal="center"/>
    </xf>
    <xf numFmtId="0" fontId="3" fillId="0" borderId="11" xfId="2" quotePrefix="1" applyFont="1" applyBorder="1" applyAlignment="1"/>
    <xf numFmtId="0" fontId="6" fillId="0" borderId="0" xfId="2" applyFont="1" applyBorder="1" applyAlignment="1">
      <alignment horizontal="center"/>
    </xf>
    <xf numFmtId="3" fontId="3" fillId="0" borderId="2" xfId="2" applyNumberFormat="1" applyFont="1" applyFill="1" applyBorder="1" applyAlignment="1">
      <alignment horizontal="right"/>
    </xf>
    <xf numFmtId="3" fontId="3" fillId="0" borderId="2" xfId="2" applyNumberFormat="1" applyFont="1" applyFill="1" applyBorder="1" applyAlignment="1"/>
    <xf numFmtId="3" fontId="3" fillId="0" borderId="2" xfId="2" applyNumberFormat="1" applyFont="1" applyBorder="1" applyAlignment="1">
      <alignment horizontal="center"/>
    </xf>
    <xf numFmtId="3" fontId="3" fillId="0" borderId="2" xfId="2" applyNumberFormat="1" applyFont="1" applyBorder="1" applyAlignment="1">
      <alignment horizontal="right"/>
    </xf>
    <xf numFmtId="3" fontId="6" fillId="0" borderId="2" xfId="2" applyNumberFormat="1" applyFont="1" applyFill="1" applyBorder="1" applyAlignment="1"/>
    <xf numFmtId="0" fontId="3" fillId="0" borderId="3" xfId="2" quotePrefix="1" applyFont="1" applyBorder="1" applyAlignment="1">
      <alignment horizontal="center"/>
    </xf>
    <xf numFmtId="0" fontId="3" fillId="0" borderId="3" xfId="2" quotePrefix="1" applyFont="1" applyBorder="1" applyAlignment="1"/>
    <xf numFmtId="3" fontId="3" fillId="0" borderId="12" xfId="2" applyNumberFormat="1" applyFont="1" applyBorder="1"/>
    <xf numFmtId="3" fontId="3" fillId="0" borderId="3" xfId="2" applyNumberFormat="1" applyFont="1" applyBorder="1" applyAlignment="1">
      <alignment horizontal="center"/>
    </xf>
    <xf numFmtId="0" fontId="3" fillId="0" borderId="12" xfId="2" applyFont="1" applyBorder="1"/>
    <xf numFmtId="3" fontId="3" fillId="0" borderId="3" xfId="2" applyNumberFormat="1" applyFont="1" applyBorder="1" applyAlignment="1"/>
    <xf numFmtId="0" fontId="3" fillId="0" borderId="3" xfId="2" applyFont="1" applyBorder="1"/>
    <xf numFmtId="0" fontId="3" fillId="0" borderId="0" xfId="2" applyFont="1" applyBorder="1" applyAlignment="1">
      <alignment horizontal="center"/>
    </xf>
    <xf numFmtId="0" fontId="3" fillId="0" borderId="1" xfId="2" applyFont="1" applyBorder="1"/>
    <xf numFmtId="0" fontId="32" fillId="0" borderId="0" xfId="0" applyFont="1"/>
    <xf numFmtId="187" fontId="32" fillId="0" borderId="8" xfId="1" applyNumberFormat="1" applyFont="1" applyBorder="1" applyAlignment="1">
      <alignment horizontal="right"/>
    </xf>
    <xf numFmtId="0" fontId="32" fillId="0" borderId="2" xfId="0" applyFont="1" applyBorder="1"/>
    <xf numFmtId="187" fontId="32" fillId="0" borderId="2" xfId="1" applyNumberFormat="1" applyFont="1" applyBorder="1" applyAlignment="1">
      <alignment horizontal="right"/>
    </xf>
    <xf numFmtId="187" fontId="32" fillId="0" borderId="2" xfId="1" applyNumberFormat="1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187" fontId="32" fillId="0" borderId="2" xfId="1" applyNumberFormat="1" applyFont="1" applyBorder="1" applyAlignment="1"/>
    <xf numFmtId="0" fontId="32" fillId="0" borderId="0" xfId="0" applyFont="1" applyBorder="1"/>
    <xf numFmtId="3" fontId="14" fillId="0" borderId="2" xfId="59" applyNumberFormat="1" applyFont="1" applyBorder="1" applyAlignment="1">
      <alignment horizontal="center"/>
    </xf>
    <xf numFmtId="3" fontId="14" fillId="0" borderId="2" xfId="59" applyNumberFormat="1" applyFont="1" applyBorder="1" applyAlignment="1"/>
    <xf numFmtId="187" fontId="14" fillId="0" borderId="2" xfId="1" applyNumberFormat="1" applyFont="1" applyBorder="1" applyAlignment="1">
      <alignment horizontal="right"/>
    </xf>
    <xf numFmtId="0" fontId="14" fillId="0" borderId="0" xfId="59" applyFont="1" applyBorder="1"/>
    <xf numFmtId="187" fontId="14" fillId="0" borderId="2" xfId="1" applyNumberFormat="1" applyFont="1" applyBorder="1" applyAlignment="1"/>
    <xf numFmtId="187" fontId="14" fillId="0" borderId="8" xfId="1" applyNumberFormat="1" applyFont="1" applyBorder="1" applyAlignment="1">
      <alignment horizontal="center"/>
    </xf>
    <xf numFmtId="187" fontId="14" fillId="0" borderId="2" xfId="1" applyNumberFormat="1" applyFont="1" applyBorder="1" applyAlignment="1">
      <alignment horizontal="center"/>
    </xf>
    <xf numFmtId="3" fontId="14" fillId="0" borderId="2" xfId="60" applyNumberFormat="1" applyFont="1" applyBorder="1" applyAlignment="1">
      <alignment horizontal="center"/>
    </xf>
    <xf numFmtId="3" fontId="14" fillId="0" borderId="2" xfId="60" applyNumberFormat="1" applyFont="1" applyBorder="1" applyAlignment="1"/>
    <xf numFmtId="187" fontId="14" fillId="0" borderId="2" xfId="1" applyNumberFormat="1" applyFont="1" applyBorder="1" applyAlignment="1">
      <alignment horizontal="right"/>
    </xf>
    <xf numFmtId="0" fontId="14" fillId="0" borderId="0" xfId="60" applyFont="1" applyBorder="1"/>
    <xf numFmtId="187" fontId="14" fillId="0" borderId="2" xfId="1" applyNumberFormat="1" applyFont="1" applyBorder="1" applyAlignment="1"/>
    <xf numFmtId="3" fontId="14" fillId="0" borderId="8" xfId="60" applyNumberFormat="1" applyFont="1" applyFill="1" applyBorder="1" applyAlignment="1">
      <alignment horizontal="right"/>
    </xf>
    <xf numFmtId="187" fontId="14" fillId="0" borderId="0" xfId="1" applyNumberFormat="1" applyFont="1"/>
    <xf numFmtId="187" fontId="3" fillId="0" borderId="2" xfId="1" applyNumberFormat="1" applyFont="1" applyBorder="1" applyAlignment="1"/>
    <xf numFmtId="187" fontId="3" fillId="0" borderId="2" xfId="1" applyNumberFormat="1" applyFont="1" applyBorder="1"/>
    <xf numFmtId="187" fontId="3" fillId="0" borderId="2" xfId="1" applyNumberFormat="1" applyFont="1" applyBorder="1" applyAlignment="1">
      <alignment horizontal="center"/>
    </xf>
    <xf numFmtId="187" fontId="6" fillId="0" borderId="10" xfId="1" applyNumberFormat="1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0" xfId="0" applyFont="1" applyBorder="1"/>
    <xf numFmtId="187" fontId="33" fillId="0" borderId="2" xfId="1" applyNumberFormat="1" applyFont="1" applyBorder="1" applyAlignment="1"/>
    <xf numFmtId="187" fontId="33" fillId="0" borderId="2" xfId="1" applyNumberFormat="1" applyFont="1" applyBorder="1" applyAlignment="1">
      <alignment horizontal="center"/>
    </xf>
    <xf numFmtId="187" fontId="33" fillId="0" borderId="2" xfId="1" applyNumberFormat="1" applyFont="1" applyBorder="1" applyAlignment="1">
      <alignment horizontal="right"/>
    </xf>
    <xf numFmtId="0" fontId="33" fillId="0" borderId="2" xfId="0" applyFont="1" applyBorder="1"/>
    <xf numFmtId="0" fontId="33" fillId="0" borderId="0" xfId="0" applyFont="1"/>
    <xf numFmtId="0" fontId="33" fillId="0" borderId="2" xfId="0" quotePrefix="1" applyFont="1" applyBorder="1" applyAlignment="1">
      <alignment horizontal="center"/>
    </xf>
    <xf numFmtId="0" fontId="33" fillId="0" borderId="0" xfId="0" applyFont="1" applyBorder="1" applyAlignment="1"/>
    <xf numFmtId="187" fontId="33" fillId="0" borderId="8" xfId="1" applyNumberFormat="1" applyFont="1" applyBorder="1" applyAlignment="1"/>
    <xf numFmtId="187" fontId="33" fillId="0" borderId="8" xfId="1" applyNumberFormat="1" applyFont="1" applyBorder="1" applyAlignment="1">
      <alignment horizontal="right"/>
    </xf>
    <xf numFmtId="0" fontId="33" fillId="0" borderId="3" xfId="0" applyFont="1" applyBorder="1" applyAlignment="1"/>
    <xf numFmtId="0" fontId="33" fillId="0" borderId="3" xfId="0" applyFont="1" applyBorder="1"/>
    <xf numFmtId="0" fontId="19" fillId="0" borderId="2" xfId="0" quotePrefix="1" applyFont="1" applyBorder="1" applyAlignment="1">
      <alignment horizontal="center"/>
    </xf>
    <xf numFmtId="187" fontId="19" fillId="0" borderId="2" xfId="1" applyNumberFormat="1" applyFont="1" applyBorder="1" applyAlignment="1">
      <alignment horizontal="center"/>
    </xf>
    <xf numFmtId="0" fontId="19" fillId="0" borderId="2" xfId="0" applyFont="1" applyBorder="1"/>
    <xf numFmtId="187" fontId="19" fillId="0" borderId="8" xfId="1" applyNumberFormat="1" applyFont="1" applyBorder="1" applyAlignment="1">
      <alignment horizontal="right"/>
    </xf>
    <xf numFmtId="0" fontId="19" fillId="0" borderId="0" xfId="0" applyFont="1"/>
    <xf numFmtId="0" fontId="33" fillId="0" borderId="3" xfId="0" applyFont="1" applyBorder="1" applyAlignment="1">
      <alignment horizontal="center"/>
    </xf>
    <xf numFmtId="0" fontId="33" fillId="0" borderId="4" xfId="0" applyFont="1" applyBorder="1"/>
    <xf numFmtId="187" fontId="33" fillId="0" borderId="3" xfId="1" applyNumberFormat="1" applyFont="1" applyBorder="1" applyAlignment="1">
      <alignment horizontal="center"/>
    </xf>
    <xf numFmtId="187" fontId="33" fillId="0" borderId="3" xfId="1" applyNumberFormat="1" applyFont="1" applyBorder="1" applyAlignment="1"/>
    <xf numFmtId="187" fontId="33" fillId="0" borderId="14" xfId="1" applyNumberFormat="1" applyFont="1" applyBorder="1" applyAlignment="1">
      <alignment horizontal="right"/>
    </xf>
    <xf numFmtId="0" fontId="33" fillId="0" borderId="3" xfId="0" quotePrefix="1" applyFont="1" applyBorder="1" applyAlignment="1">
      <alignment horizontal="center"/>
    </xf>
    <xf numFmtId="187" fontId="33" fillId="0" borderId="4" xfId="1" applyNumberFormat="1" applyFont="1" applyBorder="1" applyAlignment="1"/>
    <xf numFmtId="187" fontId="33" fillId="0" borderId="14" xfId="1" applyNumberFormat="1" applyFont="1" applyBorder="1" applyAlignment="1"/>
    <xf numFmtId="0" fontId="14" fillId="0" borderId="2" xfId="0" applyFont="1" applyBorder="1" applyAlignment="1"/>
    <xf numFmtId="187" fontId="15" fillId="2" borderId="2" xfId="1" applyNumberFormat="1" applyFont="1" applyFill="1" applyBorder="1" applyAlignment="1"/>
    <xf numFmtId="0" fontId="19" fillId="0" borderId="0" xfId="0" applyFont="1" applyBorder="1" applyAlignment="1"/>
    <xf numFmtId="187" fontId="19" fillId="0" borderId="8" xfId="1" applyNumberFormat="1" applyFont="1" applyBorder="1" applyAlignment="1"/>
    <xf numFmtId="3" fontId="32" fillId="0" borderId="2" xfId="0" applyNumberFormat="1" applyFont="1" applyBorder="1" applyAlignment="1">
      <alignment horizontal="center"/>
    </xf>
    <xf numFmtId="187" fontId="6" fillId="3" borderId="2" xfId="1" applyNumberFormat="1" applyFont="1" applyFill="1" applyBorder="1" applyAlignment="1"/>
    <xf numFmtId="0" fontId="3" fillId="0" borderId="11" xfId="2" applyFont="1" applyBorder="1" applyAlignment="1"/>
    <xf numFmtId="187" fontId="6" fillId="3" borderId="10" xfId="1" applyNumberFormat="1" applyFont="1" applyFill="1" applyBorder="1" applyAlignment="1">
      <alignment horizontal="right"/>
    </xf>
    <xf numFmtId="187" fontId="17" fillId="0" borderId="0" xfId="1" applyNumberFormat="1" applyFont="1" applyAlignment="1">
      <alignment horizontal="center" vertical="center"/>
    </xf>
    <xf numFmtId="0" fontId="4" fillId="0" borderId="0" xfId="2" applyFont="1" applyAlignment="1">
      <alignment horizontal="right"/>
    </xf>
    <xf numFmtId="187" fontId="17" fillId="0" borderId="0" xfId="1" applyNumberFormat="1" applyFont="1" applyAlignment="1">
      <alignment horizontal="right" vertical="center"/>
    </xf>
    <xf numFmtId="187" fontId="15" fillId="0" borderId="8" xfId="1" applyNumberFormat="1" applyFont="1" applyBorder="1" applyAlignment="1">
      <alignment horizontal="right"/>
    </xf>
    <xf numFmtId="0" fontId="14" fillId="0" borderId="3" xfId="0" quotePrefix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87" fontId="15" fillId="0" borderId="3" xfId="1" applyNumberFormat="1" applyFont="1" applyBorder="1" applyAlignment="1">
      <alignment horizontal="right"/>
    </xf>
    <xf numFmtId="187" fontId="15" fillId="0" borderId="3" xfId="1" applyNumberFormat="1" applyFont="1" applyBorder="1" applyAlignment="1">
      <alignment horizontal="center"/>
    </xf>
    <xf numFmtId="187" fontId="15" fillId="0" borderId="3" xfId="1" applyNumberFormat="1" applyFont="1" applyFill="1" applyBorder="1" applyAlignment="1"/>
    <xf numFmtId="0" fontId="14" fillId="0" borderId="4" xfId="0" applyFont="1" applyBorder="1"/>
    <xf numFmtId="3" fontId="14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3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0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right"/>
    </xf>
    <xf numFmtId="187" fontId="3" fillId="0" borderId="2" xfId="1" applyNumberFormat="1" applyFont="1" applyFill="1" applyBorder="1" applyAlignment="1">
      <alignment horizontal="center"/>
    </xf>
    <xf numFmtId="187" fontId="3" fillId="0" borderId="2" xfId="0" applyNumberFormat="1" applyFont="1" applyFill="1" applyBorder="1" applyAlignment="1">
      <alignment horizontal="left" vertical="center" shrinkToFit="1"/>
    </xf>
    <xf numFmtId="0" fontId="3" fillId="0" borderId="0" xfId="0" applyFont="1" applyBorder="1" applyAlignment="1">
      <alignment shrinkToFit="1"/>
    </xf>
    <xf numFmtId="0" fontId="8" fillId="0" borderId="0" xfId="0" applyFont="1" applyBorder="1"/>
    <xf numFmtId="187" fontId="8" fillId="0" borderId="2" xfId="0" applyNumberFormat="1" applyFont="1" applyFill="1" applyBorder="1" applyAlignment="1">
      <alignment horizontal="left" vertical="center" shrinkToFit="1"/>
    </xf>
    <xf numFmtId="3" fontId="6" fillId="0" borderId="1" xfId="2" applyNumberFormat="1" applyFont="1" applyBorder="1" applyAlignment="1">
      <alignment horizontal="center"/>
    </xf>
    <xf numFmtId="3" fontId="6" fillId="0" borderId="2" xfId="2" applyNumberFormat="1" applyFont="1" applyBorder="1" applyAlignment="1">
      <alignment horizontal="center"/>
    </xf>
    <xf numFmtId="0" fontId="34" fillId="0" borderId="11" xfId="2" applyFont="1" applyBorder="1" applyAlignment="1">
      <alignment horizontal="center"/>
    </xf>
    <xf numFmtId="187" fontId="34" fillId="0" borderId="2" xfId="1" applyNumberFormat="1" applyFont="1" applyFill="1" applyBorder="1" applyAlignment="1">
      <alignment horizontal="center"/>
    </xf>
    <xf numFmtId="0" fontId="36" fillId="0" borderId="2" xfId="0" applyFont="1" applyBorder="1"/>
    <xf numFmtId="0" fontId="36" fillId="0" borderId="3" xfId="0" applyFont="1" applyBorder="1"/>
    <xf numFmtId="0" fontId="5" fillId="0" borderId="0" xfId="0" applyFont="1" applyAlignment="1">
      <alignment horizontal="center"/>
    </xf>
    <xf numFmtId="187" fontId="14" fillId="0" borderId="6" xfId="1" applyNumberFormat="1" applyFont="1" applyBorder="1" applyAlignment="1">
      <alignment horizontal="center"/>
    </xf>
    <xf numFmtId="187" fontId="14" fillId="0" borderId="7" xfId="1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187" fontId="3" fillId="0" borderId="9" xfId="1" quotePrefix="1" applyNumberFormat="1" applyFont="1" applyBorder="1" applyAlignment="1">
      <alignment horizontal="center"/>
    </xf>
    <xf numFmtId="187" fontId="3" fillId="0" borderId="6" xfId="1" quotePrefix="1" applyNumberFormat="1" applyFont="1" applyBorder="1" applyAlignment="1">
      <alignment horizontal="center"/>
    </xf>
    <xf numFmtId="187" fontId="3" fillId="0" borderId="7" xfId="1" quotePrefix="1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3" fillId="0" borderId="5" xfId="2" quotePrefix="1" applyFont="1" applyBorder="1" applyAlignment="1">
      <alignment horizontal="center"/>
    </xf>
    <xf numFmtId="0" fontId="3" fillId="0" borderId="6" xfId="2" quotePrefix="1" applyFont="1" applyBorder="1" applyAlignment="1">
      <alignment horizontal="center"/>
    </xf>
    <xf numFmtId="0" fontId="3" fillId="0" borderId="7" xfId="2" quotePrefix="1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9" xfId="0" quotePrefix="1" applyFont="1" applyBorder="1" applyAlignment="1">
      <alignment horizontal="center"/>
    </xf>
    <xf numFmtId="0" fontId="13" fillId="0" borderId="6" xfId="0" quotePrefix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/>
  </cellXfs>
  <cellStyles count="61">
    <cellStyle name="category" xfId="4"/>
    <cellStyle name="Comma" xfId="1" builtinId="3"/>
    <cellStyle name="Comma 2" xfId="5"/>
    <cellStyle name="Comma 2 2" xfId="6"/>
    <cellStyle name="Comma 2 2 2" xfId="7"/>
    <cellStyle name="Comma 2 2 3" xfId="54"/>
    <cellStyle name="Comma 2 3" xfId="8"/>
    <cellStyle name="Comma 2 4" xfId="51"/>
    <cellStyle name="Comma 3" xfId="9"/>
    <cellStyle name="Comma 3 2" xfId="10"/>
    <cellStyle name="Comma 4" xfId="11"/>
    <cellStyle name="Comma 5" xfId="12"/>
    <cellStyle name="Comma 5 2" xfId="13"/>
    <cellStyle name="Comma 6" xfId="14"/>
    <cellStyle name="Comma 7" xfId="58"/>
    <cellStyle name="comma zerodec" xfId="15"/>
    <cellStyle name="Currency1" xfId="16"/>
    <cellStyle name="Date" xfId="17"/>
    <cellStyle name="Dollar (zero dec)" xfId="18"/>
    <cellStyle name="Grey" xfId="19"/>
    <cellStyle name="HEADER" xfId="20"/>
    <cellStyle name="Header1" xfId="21"/>
    <cellStyle name="Header2" xfId="22"/>
    <cellStyle name="Input [yellow]" xfId="23"/>
    <cellStyle name="Milliers [0]_!!!GO" xfId="24"/>
    <cellStyle name="Milliers_!!!GO" xfId="25"/>
    <cellStyle name="Model" xfId="26"/>
    <cellStyle name="Mon้taire [0]_!!!GO" xfId="27"/>
    <cellStyle name="Mon้taire_!!!GO" xfId="28"/>
    <cellStyle name="New Times Roman" xfId="29"/>
    <cellStyle name="Normal" xfId="0" builtinId="0"/>
    <cellStyle name="Normal - Style1" xfId="30"/>
    <cellStyle name="Normal 10" xfId="2"/>
    <cellStyle name="Normal 11" xfId="3"/>
    <cellStyle name="Normal 12" xfId="59"/>
    <cellStyle name="Normal 13" xfId="60"/>
    <cellStyle name="Normal 2" xfId="31"/>
    <cellStyle name="Normal 2 2" xfId="32"/>
    <cellStyle name="Normal 2 2 2" xfId="33"/>
    <cellStyle name="Normal 2 3" xfId="34"/>
    <cellStyle name="Normal 3" xfId="35"/>
    <cellStyle name="Normal 3 2" xfId="36"/>
    <cellStyle name="Normal 4" xfId="37"/>
    <cellStyle name="Normal 4 2" xfId="38"/>
    <cellStyle name="Normal 5" xfId="39"/>
    <cellStyle name="Normal 5 2" xfId="53"/>
    <cellStyle name="Normal 5 3" xfId="56"/>
    <cellStyle name="Normal 6" xfId="40"/>
    <cellStyle name="Normal 7" xfId="49"/>
    <cellStyle name="Normal 8" xfId="55"/>
    <cellStyle name="Normal 9" xfId="57"/>
    <cellStyle name="p/n" xfId="41"/>
    <cellStyle name="Percent [2]" xfId="42"/>
    <cellStyle name="Percent 2" xfId="43"/>
    <cellStyle name="STANDARD" xfId="44"/>
    <cellStyle name="subhead" xfId="45"/>
    <cellStyle name="เครื่องหมายจุลภาค 2" xfId="46"/>
    <cellStyle name="เครื่องหมายจุลภาค_ง.143+แนบท้าย-50" xfId="52"/>
    <cellStyle name="ปกติ 2" xfId="47"/>
    <cellStyle name="ปกติ 3" xfId="48"/>
    <cellStyle name="ปกติ_Book1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1736913</xdr:colOff>
      <xdr:row>15</xdr:row>
      <xdr:rowOff>112059</xdr:rowOff>
    </xdr:from>
    <xdr:to>
      <xdr:col>2</xdr:col>
      <xdr:colOff>161824</xdr:colOff>
      <xdr:row>17</xdr:row>
      <xdr:rowOff>1412</xdr:rowOff>
    </xdr:to>
    <xdr:sp macro="" textlink="">
      <xdr:nvSpPr>
        <xdr:cNvPr id="2" name="Rounded Rectangular Callout 1"/>
        <xdr:cNvSpPr/>
      </xdr:nvSpPr>
      <xdr:spPr>
        <a:xfrm>
          <a:off x="1222563" y="4255434"/>
          <a:ext cx="158461" cy="441803"/>
        </a:xfrm>
        <a:prstGeom prst="wedgeRoundRectCallout">
          <a:avLst>
            <a:gd name="adj1" fmla="val -59638"/>
            <a:gd name="adj2" fmla="val -16922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th-TH" sz="140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กรณีเงินเดือนเท่ากัน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18</xdr:row>
      <xdr:rowOff>9525</xdr:rowOff>
    </xdr:from>
    <xdr:to>
      <xdr:col>6</xdr:col>
      <xdr:colOff>133350</xdr:colOff>
      <xdr:row>21</xdr:row>
      <xdr:rowOff>9525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5534025" y="4533900"/>
          <a:ext cx="1066800" cy="714375"/>
        </a:xfrm>
        <a:prstGeom prst="upArrowCallout">
          <a:avLst>
            <a:gd name="adj1" fmla="val 6818"/>
            <a:gd name="adj2" fmla="val 25000"/>
            <a:gd name="adj3" fmla="val 31944"/>
            <a:gd name="adj4" fmla="val 5162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ctr" rtl="1">
            <a:defRPr sz="1000"/>
          </a:pPr>
          <a:r>
            <a:rPr lang="th-TH" sz="16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กรณีขออัตราใหม่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14</xdr:row>
      <xdr:rowOff>228600</xdr:rowOff>
    </xdr:from>
    <xdr:to>
      <xdr:col>3</xdr:col>
      <xdr:colOff>581024</xdr:colOff>
      <xdr:row>25</xdr:row>
      <xdr:rowOff>9524</xdr:rowOff>
    </xdr:to>
    <xdr:sp macro="" textlink="">
      <xdr:nvSpPr>
        <xdr:cNvPr id="2" name="Right Brace 1"/>
        <xdr:cNvSpPr/>
      </xdr:nvSpPr>
      <xdr:spPr>
        <a:xfrm>
          <a:off x="6838949" y="3705225"/>
          <a:ext cx="504825" cy="2400299"/>
        </a:xfrm>
        <a:prstGeom prst="rightBrace">
          <a:avLst/>
        </a:prstGeom>
        <a:ln w="9525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3</xdr:col>
      <xdr:colOff>647700</xdr:colOff>
      <xdr:row>18</xdr:row>
      <xdr:rowOff>190500</xdr:rowOff>
    </xdr:from>
    <xdr:to>
      <xdr:col>3</xdr:col>
      <xdr:colOff>3171825</xdr:colOff>
      <xdr:row>23</xdr:row>
      <xdr:rowOff>123825</xdr:rowOff>
    </xdr:to>
    <xdr:sp macro="" textlink="">
      <xdr:nvSpPr>
        <xdr:cNvPr id="3" name="Rectangle 2"/>
        <xdr:cNvSpPr/>
      </xdr:nvSpPr>
      <xdr:spPr>
        <a:xfrm>
          <a:off x="7410450" y="4619625"/>
          <a:ext cx="2524125" cy="11239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ให้จัดทำคำขอแต่ละรายการของทุกภาควิชา/ฝ่าย ให้จบเป็นรายการๆไป</a:t>
          </a:r>
        </a:p>
      </xdr:txBody>
    </xdr:sp>
    <xdr:clientData/>
  </xdr:twoCellAnchor>
  <xdr:twoCellAnchor>
    <xdr:from>
      <xdr:col>1</xdr:col>
      <xdr:colOff>9525</xdr:colOff>
      <xdr:row>4</xdr:row>
      <xdr:rowOff>85725</xdr:rowOff>
    </xdr:from>
    <xdr:to>
      <xdr:col>3</xdr:col>
      <xdr:colOff>151950</xdr:colOff>
      <xdr:row>7</xdr:row>
      <xdr:rowOff>91350</xdr:rowOff>
    </xdr:to>
    <xdr:sp macro="" textlink="">
      <xdr:nvSpPr>
        <xdr:cNvPr id="4" name="TextBox 3"/>
        <xdr:cNvSpPr txBox="1"/>
      </xdr:nvSpPr>
      <xdr:spPr>
        <a:xfrm>
          <a:off x="3314700" y="1123950"/>
          <a:ext cx="3600000" cy="72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หน่วยงานไม่ต้องจัดทำ</a:t>
          </a:r>
          <a:endParaRPr lang="th-TH" sz="1800" b="1" baseline="0"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800" b="1" baseline="0">
              <a:latin typeface="TH SarabunPSK" pitchFamily="34" charset="-34"/>
              <a:cs typeface="TH SarabunPSK" pitchFamily="34" charset="-34"/>
            </a:rPr>
            <a:t>เนื่องจากกองแผนงานจะเป็นผู้ดำเนินการจัดทำคำขอให้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447676</xdr:colOff>
      <xdr:row>5</xdr:row>
      <xdr:rowOff>38099</xdr:rowOff>
    </xdr:from>
    <xdr:to>
      <xdr:col>10</xdr:col>
      <xdr:colOff>514350</xdr:colOff>
      <xdr:row>6</xdr:row>
      <xdr:rowOff>133349</xdr:rowOff>
    </xdr:to>
    <xdr:sp macro="" textlink="">
      <xdr:nvSpPr>
        <xdr:cNvPr id="4" name="Rectangle 3"/>
        <xdr:cNvSpPr/>
      </xdr:nvSpPr>
      <xdr:spPr>
        <a:xfrm>
          <a:off x="2609851" y="1314449"/>
          <a:ext cx="5934074" cy="42862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จำทำคำขอเฉพาะ กองงานวิทยาเขตระยอง และกองงานวิทยาเขตปราจีนบุรี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2909455</xdr:colOff>
      <xdr:row>34</xdr:row>
      <xdr:rowOff>181842</xdr:rowOff>
    </xdr:from>
    <xdr:to>
      <xdr:col>0</xdr:col>
      <xdr:colOff>3351068</xdr:colOff>
      <xdr:row>41</xdr:row>
      <xdr:rowOff>161926</xdr:rowOff>
    </xdr:to>
    <xdr:sp macro="" textlink="">
      <xdr:nvSpPr>
        <xdr:cNvPr id="3" name="วงเล็บปีกกาซ้าย 1"/>
        <xdr:cNvSpPr/>
      </xdr:nvSpPr>
      <xdr:spPr>
        <a:xfrm>
          <a:off x="2909455" y="8525742"/>
          <a:ext cx="441613" cy="184698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view="pageBreakPreview" zoomScale="85" zoomScaleNormal="85" zoomScaleSheetLayoutView="85" workbookViewId="0">
      <selection activeCell="D40" sqref="D40"/>
    </sheetView>
  </sheetViews>
  <sheetFormatPr defaultRowHeight="18.75" x14ac:dyDescent="0.3"/>
  <cols>
    <col min="1" max="1" width="6.5703125" style="1" customWidth="1"/>
    <col min="2" max="2" width="43.42578125" style="1" customWidth="1"/>
    <col min="3" max="5" width="15.7109375" style="81" customWidth="1"/>
    <col min="6" max="6" width="13.7109375" style="81" customWidth="1"/>
    <col min="7" max="7" width="46.85546875" style="1" customWidth="1"/>
    <col min="8" max="16384" width="9.140625" style="1"/>
  </cols>
  <sheetData>
    <row r="1" spans="1:7" ht="21" x14ac:dyDescent="0.35">
      <c r="G1" s="133" t="s">
        <v>107</v>
      </c>
    </row>
    <row r="2" spans="1:7" ht="21" x14ac:dyDescent="0.35">
      <c r="A2" s="269" t="s">
        <v>45</v>
      </c>
      <c r="B2" s="269"/>
      <c r="C2" s="269"/>
      <c r="D2" s="269"/>
      <c r="E2" s="269"/>
      <c r="F2" s="269"/>
      <c r="G2" s="269"/>
    </row>
    <row r="3" spans="1:7" ht="21" x14ac:dyDescent="0.35">
      <c r="A3" s="269" t="s">
        <v>111</v>
      </c>
      <c r="B3" s="269"/>
      <c r="C3" s="269"/>
      <c r="D3" s="269"/>
      <c r="E3" s="269"/>
      <c r="F3" s="269"/>
      <c r="G3" s="269"/>
    </row>
    <row r="5" spans="1:7" x14ac:dyDescent="0.3">
      <c r="A5" s="1" t="s">
        <v>53</v>
      </c>
      <c r="G5" s="2" t="s">
        <v>62</v>
      </c>
    </row>
    <row r="6" spans="1:7" ht="24" customHeight="1" x14ac:dyDescent="0.3">
      <c r="A6" s="18" t="s">
        <v>126</v>
      </c>
      <c r="B6" s="18"/>
      <c r="D6" s="237" t="s">
        <v>165</v>
      </c>
      <c r="G6" s="2" t="s">
        <v>88</v>
      </c>
    </row>
    <row r="7" spans="1:7" x14ac:dyDescent="0.3">
      <c r="A7" s="18" t="s">
        <v>127</v>
      </c>
      <c r="B7" s="18"/>
      <c r="G7" s="2"/>
    </row>
    <row r="8" spans="1:7" x14ac:dyDescent="0.3">
      <c r="A8" s="18" t="s">
        <v>128</v>
      </c>
      <c r="B8" s="18"/>
    </row>
    <row r="9" spans="1:7" x14ac:dyDescent="0.3">
      <c r="A9" s="3" t="s">
        <v>4</v>
      </c>
      <c r="B9" s="3" t="s">
        <v>5</v>
      </c>
      <c r="C9" s="270" t="s">
        <v>112</v>
      </c>
      <c r="D9" s="271"/>
      <c r="E9" s="271"/>
      <c r="F9" s="272"/>
      <c r="G9" s="3" t="s">
        <v>7</v>
      </c>
    </row>
    <row r="10" spans="1:7" x14ac:dyDescent="0.3">
      <c r="A10" s="4" t="s">
        <v>15</v>
      </c>
      <c r="B10" s="77" t="s">
        <v>17</v>
      </c>
      <c r="C10" s="82" t="s">
        <v>23</v>
      </c>
      <c r="D10" s="267" t="s">
        <v>18</v>
      </c>
      <c r="E10" s="268"/>
      <c r="F10" s="82" t="s">
        <v>21</v>
      </c>
      <c r="G10" s="4" t="s">
        <v>24</v>
      </c>
    </row>
    <row r="11" spans="1:7" x14ac:dyDescent="0.3">
      <c r="A11" s="6" t="s">
        <v>16</v>
      </c>
      <c r="B11" s="78"/>
      <c r="C11" s="83" t="s">
        <v>13</v>
      </c>
      <c r="D11" s="84" t="s">
        <v>19</v>
      </c>
      <c r="E11" s="85" t="s">
        <v>20</v>
      </c>
      <c r="F11" s="83" t="s">
        <v>22</v>
      </c>
      <c r="G11" s="6"/>
    </row>
    <row r="12" spans="1:7" s="7" customFormat="1" x14ac:dyDescent="0.3">
      <c r="A12" s="105"/>
      <c r="B12" s="134" t="s">
        <v>144</v>
      </c>
      <c r="C12" s="135"/>
      <c r="D12" s="108"/>
      <c r="E12" s="108"/>
      <c r="F12" s="109">
        <f>SUM(F13+F25+F29)</f>
        <v>1600435.32</v>
      </c>
      <c r="G12" s="136" t="s">
        <v>142</v>
      </c>
    </row>
    <row r="13" spans="1:7" x14ac:dyDescent="0.3">
      <c r="A13" s="8">
        <v>1</v>
      </c>
      <c r="B13" s="2" t="s">
        <v>75</v>
      </c>
      <c r="C13" s="86"/>
      <c r="D13" s="87"/>
      <c r="E13" s="88"/>
      <c r="F13" s="100">
        <f>SUM(F14)</f>
        <v>1558435.32</v>
      </c>
      <c r="G13" s="4"/>
    </row>
    <row r="14" spans="1:7" x14ac:dyDescent="0.3">
      <c r="A14" s="8"/>
      <c r="B14" s="2" t="s">
        <v>130</v>
      </c>
      <c r="C14" s="94">
        <f>SUM(C15:C22)</f>
        <v>118950</v>
      </c>
      <c r="D14" s="141">
        <f>SUM(D15:D22)</f>
        <v>3</v>
      </c>
      <c r="E14" s="139">
        <f t="shared" ref="E14" si="0">SUM(E15:E16)</f>
        <v>0</v>
      </c>
      <c r="F14" s="139">
        <f>SUM(F21,F22)</f>
        <v>1558435.32</v>
      </c>
      <c r="G14" s="4"/>
    </row>
    <row r="15" spans="1:7" s="104" customFormat="1" x14ac:dyDescent="0.3">
      <c r="A15" s="4"/>
      <c r="B15" s="9" t="s">
        <v>124</v>
      </c>
      <c r="C15" s="86">
        <f>36850+42420</f>
        <v>79270</v>
      </c>
      <c r="D15" s="138">
        <v>2</v>
      </c>
      <c r="E15" s="91"/>
      <c r="F15" s="92">
        <f>SUM(C15*12)</f>
        <v>951240</v>
      </c>
      <c r="G15" s="4"/>
    </row>
    <row r="16" spans="1:7" s="104" customFormat="1" x14ac:dyDescent="0.3">
      <c r="A16" s="10"/>
      <c r="B16" s="9" t="s">
        <v>125</v>
      </c>
      <c r="C16" s="188">
        <v>39680</v>
      </c>
      <c r="D16" s="138">
        <v>1</v>
      </c>
      <c r="E16" s="91"/>
      <c r="F16" s="92">
        <f>SUM(C16*12)</f>
        <v>476160</v>
      </c>
      <c r="G16" s="4"/>
    </row>
    <row r="17" spans="1:7" x14ac:dyDescent="0.3">
      <c r="A17" s="4"/>
      <c r="B17" s="11" t="s">
        <v>30</v>
      </c>
      <c r="C17" s="87"/>
      <c r="D17" s="87"/>
      <c r="E17" s="87"/>
      <c r="F17" s="88">
        <f>SUM(F15:F16)</f>
        <v>1427400</v>
      </c>
      <c r="G17" s="4"/>
    </row>
    <row r="18" spans="1:7" x14ac:dyDescent="0.3">
      <c r="A18" s="4"/>
      <c r="B18" s="9" t="s">
        <v>113</v>
      </c>
      <c r="C18" s="92"/>
      <c r="D18" s="91"/>
      <c r="E18" s="93"/>
      <c r="F18" s="93">
        <f>SUM(F17*3/100)</f>
        <v>42822</v>
      </c>
      <c r="G18" s="12"/>
    </row>
    <row r="19" spans="1:7" x14ac:dyDescent="0.3">
      <c r="A19" s="4"/>
      <c r="B19" s="5" t="s">
        <v>30</v>
      </c>
      <c r="C19" s="92"/>
      <c r="D19" s="91"/>
      <c r="E19" s="93"/>
      <c r="F19" s="93">
        <f>SUM(F17:F18)</f>
        <v>1470222</v>
      </c>
      <c r="G19" s="12"/>
    </row>
    <row r="20" spans="1:7" x14ac:dyDescent="0.3">
      <c r="A20" s="4"/>
      <c r="B20" s="9" t="s">
        <v>114</v>
      </c>
      <c r="C20" s="92"/>
      <c r="D20" s="91"/>
      <c r="E20" s="93"/>
      <c r="F20" s="93">
        <f>SUM(F19*6/100)</f>
        <v>88213.32</v>
      </c>
      <c r="G20" s="12"/>
    </row>
    <row r="21" spans="1:7" s="2" customFormat="1" x14ac:dyDescent="0.3">
      <c r="A21" s="8"/>
      <c r="B21" s="11" t="s">
        <v>30</v>
      </c>
      <c r="C21" s="88"/>
      <c r="D21" s="87"/>
      <c r="E21" s="88"/>
      <c r="F21" s="94">
        <f>SUM(F19:F20)</f>
        <v>1558435.32</v>
      </c>
      <c r="G21" s="13"/>
    </row>
    <row r="22" spans="1:7" x14ac:dyDescent="0.3">
      <c r="A22" s="4"/>
      <c r="B22" s="14" t="s">
        <v>74</v>
      </c>
      <c r="C22" s="139">
        <f>SUM(C23:C24)</f>
        <v>0</v>
      </c>
      <c r="D22" s="139">
        <f t="shared" ref="D22:F22" si="1">SUM(D23:D24)</f>
        <v>0</v>
      </c>
      <c r="E22" s="139">
        <f t="shared" si="1"/>
        <v>0</v>
      </c>
      <c r="F22" s="139">
        <f t="shared" si="1"/>
        <v>0</v>
      </c>
      <c r="G22" s="12"/>
    </row>
    <row r="23" spans="1:7" ht="14.25" customHeight="1" x14ac:dyDescent="0.3">
      <c r="A23" s="10"/>
      <c r="B23" s="103" t="s">
        <v>85</v>
      </c>
      <c r="C23" s="93">
        <v>0</v>
      </c>
      <c r="D23" s="91">
        <v>0</v>
      </c>
      <c r="E23" s="92"/>
      <c r="F23" s="92">
        <f>SUM(C23*12)</f>
        <v>0</v>
      </c>
      <c r="G23" s="12"/>
    </row>
    <row r="24" spans="1:7" s="207" customFormat="1" ht="6" x14ac:dyDescent="0.15">
      <c r="A24" s="208"/>
      <c r="B24" s="209"/>
      <c r="C24" s="210"/>
      <c r="D24" s="204"/>
      <c r="E24" s="211"/>
      <c r="F24" s="210"/>
      <c r="G24" s="206"/>
    </row>
    <row r="25" spans="1:7" x14ac:dyDescent="0.3">
      <c r="A25" s="8">
        <v>2</v>
      </c>
      <c r="B25" s="14" t="s">
        <v>71</v>
      </c>
      <c r="C25" s="94">
        <f>SUM(C26)</f>
        <v>3500</v>
      </c>
      <c r="D25" s="141">
        <f>SUM(D26)</f>
        <v>1</v>
      </c>
      <c r="E25" s="99"/>
      <c r="F25" s="100">
        <f>SUM(F26)</f>
        <v>42000</v>
      </c>
      <c r="G25" s="12"/>
    </row>
    <row r="26" spans="1:7" s="2" customFormat="1" x14ac:dyDescent="0.3">
      <c r="A26" s="8"/>
      <c r="B26" s="2" t="s">
        <v>130</v>
      </c>
      <c r="C26" s="139">
        <f>SUM(C27:C28)</f>
        <v>3500</v>
      </c>
      <c r="D26" s="141">
        <f>SUM(D27:D28)</f>
        <v>1</v>
      </c>
      <c r="E26" s="88"/>
      <c r="F26" s="89">
        <f>SUM(F27:F28)</f>
        <v>42000</v>
      </c>
      <c r="G26" s="8"/>
    </row>
    <row r="27" spans="1:7" x14ac:dyDescent="0.3">
      <c r="A27" s="4"/>
      <c r="B27" s="9" t="s">
        <v>136</v>
      </c>
      <c r="C27" s="92">
        <v>3500</v>
      </c>
      <c r="D27" s="138">
        <v>1</v>
      </c>
      <c r="E27" s="142"/>
      <c r="F27" s="92">
        <f>SUM(C27*D27*12)</f>
        <v>42000</v>
      </c>
      <c r="G27" s="12"/>
    </row>
    <row r="28" spans="1:7" s="207" customFormat="1" ht="6" x14ac:dyDescent="0.15">
      <c r="A28" s="208"/>
      <c r="B28" s="209"/>
      <c r="C28" s="210"/>
      <c r="D28" s="204"/>
      <c r="E28" s="211"/>
      <c r="F28" s="210"/>
      <c r="G28" s="206"/>
    </row>
    <row r="29" spans="1:7" x14ac:dyDescent="0.3">
      <c r="A29" s="8">
        <v>3</v>
      </c>
      <c r="B29" s="14" t="s">
        <v>73</v>
      </c>
      <c r="C29" s="93"/>
      <c r="D29" s="87">
        <f>SUM(D30)</f>
        <v>0</v>
      </c>
      <c r="E29" s="194"/>
      <c r="F29" s="100">
        <f>SUM(F30)</f>
        <v>0</v>
      </c>
      <c r="G29" s="12"/>
    </row>
    <row r="30" spans="1:7" s="2" customFormat="1" x14ac:dyDescent="0.3">
      <c r="A30" s="8"/>
      <c r="B30" s="2" t="s">
        <v>130</v>
      </c>
      <c r="C30" s="139"/>
      <c r="D30" s="87">
        <f>SUM(D31:D32)</f>
        <v>0</v>
      </c>
      <c r="E30" s="88"/>
      <c r="F30" s="87">
        <f>SUM(F31:F32)</f>
        <v>0</v>
      </c>
      <c r="G30" s="8"/>
    </row>
    <row r="31" spans="1:7" ht="14.25" customHeight="1" x14ac:dyDescent="0.3">
      <c r="A31" s="4"/>
      <c r="B31" s="9" t="s">
        <v>85</v>
      </c>
      <c r="C31" s="93">
        <v>0</v>
      </c>
      <c r="D31" s="91">
        <v>0</v>
      </c>
      <c r="E31" s="92"/>
      <c r="F31" s="92">
        <f>SUM(C31*12)</f>
        <v>0</v>
      </c>
      <c r="G31" s="12"/>
    </row>
    <row r="32" spans="1:7" s="207" customFormat="1" ht="6" x14ac:dyDescent="0.15">
      <c r="A32" s="201"/>
      <c r="B32" s="202"/>
      <c r="C32" s="203"/>
      <c r="D32" s="204"/>
      <c r="E32" s="205"/>
      <c r="F32" s="205"/>
      <c r="G32" s="206"/>
    </row>
    <row r="33" spans="1:7" s="2" customFormat="1" x14ac:dyDescent="0.3">
      <c r="A33" s="8">
        <v>4</v>
      </c>
      <c r="B33" s="14" t="s">
        <v>131</v>
      </c>
      <c r="C33" s="194"/>
      <c r="D33" s="87">
        <f>SUM(D34)</f>
        <v>0</v>
      </c>
      <c r="E33" s="194"/>
      <c r="F33" s="100">
        <f>SUM(F34)</f>
        <v>0</v>
      </c>
      <c r="G33" s="13"/>
    </row>
    <row r="34" spans="1:7" x14ac:dyDescent="0.3">
      <c r="A34" s="4"/>
      <c r="B34" s="14" t="s">
        <v>130</v>
      </c>
      <c r="C34" s="139"/>
      <c r="D34" s="87">
        <f>SUM(D35:D36)</f>
        <v>0</v>
      </c>
      <c r="E34" s="88"/>
      <c r="F34" s="87">
        <f>SUM(F35:F36)</f>
        <v>0</v>
      </c>
      <c r="G34" s="12"/>
    </row>
    <row r="35" spans="1:7" ht="14.25" customHeight="1" x14ac:dyDescent="0.3">
      <c r="A35" s="4"/>
      <c r="B35" s="9" t="s">
        <v>85</v>
      </c>
      <c r="C35" s="194">
        <v>0</v>
      </c>
      <c r="D35" s="189">
        <v>0</v>
      </c>
      <c r="E35" s="192"/>
      <c r="F35" s="192">
        <f>SUM(C35*12)</f>
        <v>0</v>
      </c>
      <c r="G35" s="12"/>
    </row>
    <row r="36" spans="1:7" s="207" customFormat="1" ht="6" x14ac:dyDescent="0.15">
      <c r="A36" s="224"/>
      <c r="B36" s="212"/>
      <c r="C36" s="225"/>
      <c r="D36" s="221"/>
      <c r="E36" s="223"/>
      <c r="F36" s="226"/>
      <c r="G36" s="213"/>
    </row>
    <row r="37" spans="1:7" s="79" customFormat="1" x14ac:dyDescent="0.3">
      <c r="A37" s="105"/>
      <c r="B37" s="106" t="s">
        <v>143</v>
      </c>
      <c r="C37" s="107"/>
      <c r="D37" s="108"/>
      <c r="E37" s="108"/>
      <c r="F37" s="109">
        <f>SUM(F38+F52+F56+F60)</f>
        <v>3768844.8</v>
      </c>
      <c r="G37" s="136" t="s">
        <v>146</v>
      </c>
    </row>
    <row r="38" spans="1:7" x14ac:dyDescent="0.3">
      <c r="A38" s="8">
        <v>1</v>
      </c>
      <c r="B38" s="13" t="s">
        <v>75</v>
      </c>
      <c r="C38" s="97"/>
      <c r="D38" s="82"/>
      <c r="E38" s="87"/>
      <c r="F38" s="100">
        <f>SUM(F39)</f>
        <v>3592444.8</v>
      </c>
      <c r="G38" s="4"/>
    </row>
    <row r="39" spans="1:7" x14ac:dyDescent="0.3">
      <c r="A39" s="8"/>
      <c r="B39" s="2" t="s">
        <v>130</v>
      </c>
      <c r="C39" s="139">
        <f>SUM(C40:C49)</f>
        <v>278440</v>
      </c>
      <c r="D39" s="140">
        <f>SUM(D40:D49)</f>
        <v>7</v>
      </c>
      <c r="E39" s="88"/>
      <c r="F39" s="89">
        <f>SUM(F48,F50)</f>
        <v>3592444.8</v>
      </c>
      <c r="G39" s="4"/>
    </row>
    <row r="40" spans="1:7" x14ac:dyDescent="0.3">
      <c r="A40" s="4"/>
      <c r="B40" s="12" t="s">
        <v>133</v>
      </c>
      <c r="C40" s="86">
        <f>36850+42420</f>
        <v>79270</v>
      </c>
      <c r="D40" s="138">
        <v>2</v>
      </c>
      <c r="E40" s="91"/>
      <c r="F40" s="92">
        <f>SUM(C40*12)</f>
        <v>951240</v>
      </c>
      <c r="G40" s="4"/>
    </row>
    <row r="41" spans="1:7" x14ac:dyDescent="0.3">
      <c r="A41" s="10"/>
      <c r="B41" s="12" t="s">
        <v>145</v>
      </c>
      <c r="C41" s="86">
        <f>39680+42250</f>
        <v>81930</v>
      </c>
      <c r="D41" s="138">
        <v>2</v>
      </c>
      <c r="E41" s="91"/>
      <c r="F41" s="92">
        <f>SUM(C41*12)</f>
        <v>983160</v>
      </c>
      <c r="G41" s="4"/>
    </row>
    <row r="42" spans="1:7" x14ac:dyDescent="0.3">
      <c r="A42" s="10"/>
      <c r="B42" s="12" t="s">
        <v>134</v>
      </c>
      <c r="C42" s="86">
        <v>36870</v>
      </c>
      <c r="D42" s="138">
        <v>1</v>
      </c>
      <c r="E42" s="91"/>
      <c r="F42" s="92">
        <f>SUM(C42*12)</f>
        <v>442440</v>
      </c>
      <c r="G42" s="4"/>
    </row>
    <row r="43" spans="1:7" x14ac:dyDescent="0.3">
      <c r="A43" s="4"/>
      <c r="B43" s="9" t="s">
        <v>132</v>
      </c>
      <c r="C43" s="86">
        <v>29930</v>
      </c>
      <c r="D43" s="138">
        <v>1</v>
      </c>
      <c r="E43" s="91"/>
      <c r="F43" s="92">
        <f>SUM(C43*12)</f>
        <v>359160</v>
      </c>
      <c r="G43" s="4"/>
    </row>
    <row r="44" spans="1:7" x14ac:dyDescent="0.3">
      <c r="A44" s="4"/>
      <c r="B44" s="11" t="s">
        <v>30</v>
      </c>
      <c r="C44" s="87"/>
      <c r="D44" s="87"/>
      <c r="E44" s="87"/>
      <c r="F44" s="88">
        <f>SUM(F40:F43)</f>
        <v>2736000</v>
      </c>
      <c r="G44" s="4"/>
    </row>
    <row r="45" spans="1:7" x14ac:dyDescent="0.3">
      <c r="A45" s="4"/>
      <c r="B45" s="9" t="s">
        <v>113</v>
      </c>
      <c r="C45" s="92"/>
      <c r="D45" s="91"/>
      <c r="E45" s="93"/>
      <c r="F45" s="93">
        <f>SUM(F44*3/100)</f>
        <v>82080</v>
      </c>
      <c r="G45" s="12"/>
    </row>
    <row r="46" spans="1:7" x14ac:dyDescent="0.3">
      <c r="A46" s="4"/>
      <c r="B46" s="5" t="s">
        <v>30</v>
      </c>
      <c r="C46" s="92"/>
      <c r="D46" s="91"/>
      <c r="E46" s="93"/>
      <c r="F46" s="93">
        <f>SUM(F44:F45)</f>
        <v>2818080</v>
      </c>
      <c r="G46" s="12"/>
    </row>
    <row r="47" spans="1:7" x14ac:dyDescent="0.3">
      <c r="A47" s="4"/>
      <c r="B47" s="9" t="s">
        <v>114</v>
      </c>
      <c r="C47" s="92"/>
      <c r="D47" s="91"/>
      <c r="E47" s="93"/>
      <c r="F47" s="93">
        <f>SUM(F46*6/100)</f>
        <v>169084.79999999999</v>
      </c>
      <c r="G47" s="12"/>
    </row>
    <row r="48" spans="1:7" s="2" customFormat="1" x14ac:dyDescent="0.3">
      <c r="A48" s="8"/>
      <c r="B48" s="11" t="s">
        <v>30</v>
      </c>
      <c r="C48" s="88"/>
      <c r="D48" s="87"/>
      <c r="E48" s="88"/>
      <c r="F48" s="94">
        <f>SUM(F46:F47)</f>
        <v>2987164.8</v>
      </c>
      <c r="G48" s="13"/>
    </row>
    <row r="49" spans="1:7" x14ac:dyDescent="0.3">
      <c r="A49" s="4"/>
      <c r="B49" s="14" t="s">
        <v>74</v>
      </c>
      <c r="C49" s="139">
        <f>SUM(C50:C51)</f>
        <v>50440</v>
      </c>
      <c r="D49" s="140">
        <f t="shared" ref="D49" si="2">SUM(D50:D51)</f>
        <v>1</v>
      </c>
      <c r="E49" s="139">
        <f t="shared" ref="E49" si="3">SUM(E50:E51)</f>
        <v>0</v>
      </c>
      <c r="F49" s="139">
        <f t="shared" ref="F49" si="4">SUM(F50:F51)</f>
        <v>605280</v>
      </c>
      <c r="G49" s="12"/>
    </row>
    <row r="50" spans="1:7" x14ac:dyDescent="0.3">
      <c r="A50" s="10"/>
      <c r="B50" s="12" t="s">
        <v>135</v>
      </c>
      <c r="C50" s="86">
        <v>50440</v>
      </c>
      <c r="D50" s="138">
        <v>1</v>
      </c>
      <c r="E50" s="92"/>
      <c r="F50" s="92">
        <f>SUM(C50*12)</f>
        <v>605280</v>
      </c>
      <c r="G50" s="12"/>
    </row>
    <row r="51" spans="1:7" s="202" customFormat="1" ht="6" x14ac:dyDescent="0.15">
      <c r="A51" s="208"/>
      <c r="C51" s="205"/>
      <c r="D51" s="204"/>
      <c r="E51" s="205"/>
      <c r="F51" s="203"/>
      <c r="G51" s="206"/>
    </row>
    <row r="52" spans="1:7" ht="20.100000000000001" customHeight="1" x14ac:dyDescent="0.3">
      <c r="A52" s="8">
        <v>2</v>
      </c>
      <c r="B52" s="14" t="s">
        <v>71</v>
      </c>
      <c r="C52" s="94">
        <f>SUM(C53)</f>
        <v>3500</v>
      </c>
      <c r="D52" s="141">
        <f>SUM(D53)</f>
        <v>1</v>
      </c>
      <c r="E52" s="99"/>
      <c r="F52" s="100">
        <f>SUM(F53)</f>
        <v>42000</v>
      </c>
      <c r="G52" s="12"/>
    </row>
    <row r="53" spans="1:7" x14ac:dyDescent="0.3">
      <c r="A53" s="8"/>
      <c r="B53" s="2" t="s">
        <v>130</v>
      </c>
      <c r="C53" s="139">
        <f>SUM(C54:C55)</f>
        <v>3500</v>
      </c>
      <c r="D53" s="141">
        <f>SUM(D54:D55)</f>
        <v>1</v>
      </c>
      <c r="E53" s="88"/>
      <c r="F53" s="89">
        <f>SUM(F54:F55)</f>
        <v>42000</v>
      </c>
      <c r="G53" s="4"/>
    </row>
    <row r="54" spans="1:7" ht="20.100000000000001" customHeight="1" x14ac:dyDescent="0.3">
      <c r="A54" s="4"/>
      <c r="B54" s="9" t="s">
        <v>137</v>
      </c>
      <c r="C54" s="92">
        <v>3500</v>
      </c>
      <c r="D54" s="138">
        <v>1</v>
      </c>
      <c r="E54" s="142"/>
      <c r="F54" s="92">
        <f>SUM(C54*D54*12)</f>
        <v>42000</v>
      </c>
      <c r="G54" s="12"/>
    </row>
    <row r="55" spans="1:7" s="207" customFormat="1" ht="6" x14ac:dyDescent="0.15">
      <c r="A55" s="201"/>
      <c r="B55" s="202"/>
      <c r="C55" s="204"/>
      <c r="D55" s="204"/>
      <c r="E55" s="203"/>
      <c r="F55" s="211"/>
      <c r="G55" s="206"/>
    </row>
    <row r="56" spans="1:7" ht="20.100000000000001" customHeight="1" x14ac:dyDescent="0.3">
      <c r="A56" s="8">
        <v>3</v>
      </c>
      <c r="B56" s="14" t="s">
        <v>76</v>
      </c>
      <c r="C56" s="92"/>
      <c r="D56" s="141">
        <f>SUM(D58)</f>
        <v>1</v>
      </c>
      <c r="E56" s="99"/>
      <c r="F56" s="100">
        <f>SUM(F58)</f>
        <v>67200</v>
      </c>
      <c r="G56" s="12"/>
    </row>
    <row r="57" spans="1:7" ht="20.100000000000001" customHeight="1" x14ac:dyDescent="0.3">
      <c r="A57" s="4"/>
      <c r="B57" s="9" t="s">
        <v>72</v>
      </c>
      <c r="C57" s="91"/>
      <c r="D57" s="91"/>
      <c r="E57" s="93"/>
      <c r="F57" s="90"/>
      <c r="G57" s="12" t="s">
        <v>87</v>
      </c>
    </row>
    <row r="58" spans="1:7" ht="20.100000000000001" customHeight="1" x14ac:dyDescent="0.3">
      <c r="A58" s="4"/>
      <c r="B58" s="186" t="s">
        <v>138</v>
      </c>
      <c r="C58" s="187">
        <v>5600</v>
      </c>
      <c r="D58" s="183">
        <v>1</v>
      </c>
      <c r="E58" s="184"/>
      <c r="F58" s="185">
        <v>67200</v>
      </c>
      <c r="G58" s="12"/>
    </row>
    <row r="59" spans="1:7" s="207" customFormat="1" ht="6" x14ac:dyDescent="0.15">
      <c r="A59" s="219"/>
      <c r="B59" s="220"/>
      <c r="C59" s="221"/>
      <c r="D59" s="221"/>
      <c r="E59" s="222"/>
      <c r="F59" s="223"/>
      <c r="G59" s="213"/>
    </row>
    <row r="60" spans="1:7" ht="20.100000000000001" customHeight="1" x14ac:dyDescent="0.3">
      <c r="A60" s="8">
        <v>4</v>
      </c>
      <c r="B60" s="14" t="s">
        <v>77</v>
      </c>
      <c r="C60" s="92"/>
      <c r="D60" s="141">
        <f>SUM(D62:D64)</f>
        <v>1</v>
      </c>
      <c r="E60" s="93"/>
      <c r="F60" s="100">
        <f>SUM(F62:F64)</f>
        <v>67200</v>
      </c>
      <c r="G60" s="12"/>
    </row>
    <row r="61" spans="1:7" x14ac:dyDescent="0.3">
      <c r="A61" s="8"/>
      <c r="B61" s="2" t="s">
        <v>130</v>
      </c>
      <c r="C61" s="86"/>
      <c r="D61" s="87"/>
      <c r="E61" s="88"/>
      <c r="F61" s="89"/>
      <c r="G61" s="4"/>
    </row>
    <row r="62" spans="1:7" ht="20.100000000000001" customHeight="1" x14ac:dyDescent="0.3">
      <c r="A62" s="4"/>
      <c r="B62" s="193" t="s">
        <v>147</v>
      </c>
      <c r="C62" s="194">
        <v>5600</v>
      </c>
      <c r="D62" s="190">
        <v>1</v>
      </c>
      <c r="E62" s="191"/>
      <c r="F62" s="195">
        <v>67200</v>
      </c>
      <c r="G62" s="12" t="s">
        <v>87</v>
      </c>
    </row>
    <row r="63" spans="1:7" ht="20.100000000000001" customHeight="1" x14ac:dyDescent="0.3">
      <c r="A63" s="4"/>
      <c r="B63" s="9"/>
      <c r="C63" s="91"/>
      <c r="D63" s="91"/>
      <c r="E63" s="93"/>
      <c r="F63" s="90"/>
      <c r="G63" s="12"/>
    </row>
    <row r="64" spans="1:7" ht="20.100000000000001" customHeight="1" x14ac:dyDescent="0.3">
      <c r="A64" s="4"/>
      <c r="B64" s="9"/>
      <c r="C64" s="91"/>
      <c r="D64" s="91"/>
      <c r="E64" s="93"/>
      <c r="F64" s="90"/>
      <c r="G64" s="12"/>
    </row>
    <row r="65" spans="1:7" ht="20.100000000000001" customHeight="1" x14ac:dyDescent="0.3">
      <c r="A65" s="4"/>
      <c r="B65" s="9"/>
      <c r="C65" s="92"/>
      <c r="D65" s="91"/>
      <c r="E65" s="93"/>
      <c r="F65" s="98"/>
      <c r="G65" s="12"/>
    </row>
    <row r="66" spans="1:7" ht="20.100000000000001" customHeight="1" x14ac:dyDescent="0.3">
      <c r="A66" s="4"/>
      <c r="B66" s="14"/>
      <c r="C66" s="87"/>
      <c r="D66" s="87"/>
      <c r="E66" s="99"/>
      <c r="F66" s="101"/>
      <c r="G66" s="12"/>
    </row>
    <row r="67" spans="1:7" ht="20.100000000000001" customHeight="1" x14ac:dyDescent="0.3">
      <c r="A67" s="4"/>
      <c r="B67" s="9"/>
      <c r="C67" s="91"/>
      <c r="D67" s="91"/>
      <c r="E67" s="93"/>
      <c r="F67" s="90"/>
      <c r="G67" s="12"/>
    </row>
    <row r="68" spans="1:7" ht="20.100000000000001" customHeight="1" x14ac:dyDescent="0.3">
      <c r="A68" s="4"/>
      <c r="B68" s="9"/>
      <c r="C68" s="91"/>
      <c r="D68" s="91"/>
      <c r="E68" s="93"/>
      <c r="F68" s="90"/>
      <c r="G68" s="12"/>
    </row>
    <row r="69" spans="1:7" ht="20.100000000000001" customHeight="1" x14ac:dyDescent="0.3">
      <c r="A69" s="6"/>
      <c r="B69" s="16"/>
      <c r="C69" s="96"/>
      <c r="D69" s="83"/>
      <c r="E69" s="95"/>
      <c r="F69" s="102"/>
      <c r="G69" s="17"/>
    </row>
    <row r="70" spans="1:7" ht="20.100000000000001" customHeight="1" x14ac:dyDescent="0.3"/>
  </sheetData>
  <mergeCells count="4">
    <mergeCell ref="D10:E10"/>
    <mergeCell ref="A2:G2"/>
    <mergeCell ref="A3:G3"/>
    <mergeCell ref="C9:F9"/>
  </mergeCells>
  <phoneticPr fontId="0" type="noConversion"/>
  <pageMargins left="0.55000000000000004" right="0" top="0.37" bottom="0.15" header="0" footer="0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view="pageBreakPreview" zoomScaleNormal="85" zoomScaleSheetLayoutView="100" workbookViewId="0">
      <selection activeCell="D83" sqref="D83"/>
    </sheetView>
  </sheetViews>
  <sheetFormatPr defaultRowHeight="18.75" x14ac:dyDescent="0.3"/>
  <cols>
    <col min="1" max="1" width="6.5703125" style="1" customWidth="1"/>
    <col min="2" max="2" width="43.42578125" style="1" customWidth="1"/>
    <col min="3" max="5" width="15.7109375" style="81" customWidth="1"/>
    <col min="6" max="6" width="13.7109375" style="81" customWidth="1"/>
    <col min="7" max="7" width="46.85546875" style="1" customWidth="1"/>
    <col min="8" max="16384" width="9.140625" style="1"/>
  </cols>
  <sheetData>
    <row r="1" spans="1:7" ht="21" x14ac:dyDescent="0.35">
      <c r="G1" s="133" t="s">
        <v>107</v>
      </c>
    </row>
    <row r="2" spans="1:7" ht="21" x14ac:dyDescent="0.35">
      <c r="A2" s="269" t="s">
        <v>45</v>
      </c>
      <c r="B2" s="269"/>
      <c r="C2" s="269"/>
      <c r="D2" s="269"/>
      <c r="E2" s="269"/>
      <c r="F2" s="269"/>
      <c r="G2" s="269"/>
    </row>
    <row r="3" spans="1:7" ht="21" x14ac:dyDescent="0.35">
      <c r="A3" s="269" t="s">
        <v>111</v>
      </c>
      <c r="B3" s="269"/>
      <c r="C3" s="269"/>
      <c r="D3" s="269"/>
      <c r="E3" s="269"/>
      <c r="F3" s="269"/>
      <c r="G3" s="269"/>
    </row>
    <row r="5" spans="1:7" x14ac:dyDescent="0.3">
      <c r="A5" s="1" t="s">
        <v>53</v>
      </c>
      <c r="G5" s="2" t="s">
        <v>62</v>
      </c>
    </row>
    <row r="6" spans="1:7" ht="24" customHeight="1" x14ac:dyDescent="0.3">
      <c r="A6" s="18" t="s">
        <v>140</v>
      </c>
      <c r="B6" s="18"/>
      <c r="D6" s="237" t="s">
        <v>165</v>
      </c>
      <c r="G6" s="2" t="s">
        <v>88</v>
      </c>
    </row>
    <row r="7" spans="1:7" x14ac:dyDescent="0.3">
      <c r="A7" s="18" t="s">
        <v>139</v>
      </c>
      <c r="B7" s="18"/>
      <c r="G7" s="2"/>
    </row>
    <row r="8" spans="1:7" x14ac:dyDescent="0.3">
      <c r="A8" s="18" t="s">
        <v>128</v>
      </c>
      <c r="B8" s="18"/>
    </row>
    <row r="9" spans="1:7" x14ac:dyDescent="0.3">
      <c r="A9" s="3" t="s">
        <v>4</v>
      </c>
      <c r="B9" s="3" t="s">
        <v>5</v>
      </c>
      <c r="C9" s="270" t="s">
        <v>112</v>
      </c>
      <c r="D9" s="271"/>
      <c r="E9" s="271"/>
      <c r="F9" s="272"/>
      <c r="G9" s="3" t="s">
        <v>7</v>
      </c>
    </row>
    <row r="10" spans="1:7" x14ac:dyDescent="0.3">
      <c r="A10" s="4" t="s">
        <v>15</v>
      </c>
      <c r="B10" s="77" t="s">
        <v>17</v>
      </c>
      <c r="C10" s="82" t="s">
        <v>23</v>
      </c>
      <c r="D10" s="267" t="s">
        <v>18</v>
      </c>
      <c r="E10" s="268"/>
      <c r="F10" s="82" t="s">
        <v>21</v>
      </c>
      <c r="G10" s="4" t="s">
        <v>24</v>
      </c>
    </row>
    <row r="11" spans="1:7" x14ac:dyDescent="0.3">
      <c r="A11" s="6" t="s">
        <v>16</v>
      </c>
      <c r="B11" s="78"/>
      <c r="C11" s="83" t="s">
        <v>13</v>
      </c>
      <c r="D11" s="137" t="s">
        <v>19</v>
      </c>
      <c r="E11" s="85" t="s">
        <v>20</v>
      </c>
      <c r="F11" s="83" t="s">
        <v>22</v>
      </c>
      <c r="G11" s="6"/>
    </row>
    <row r="12" spans="1:7" s="7" customFormat="1" x14ac:dyDescent="0.3">
      <c r="A12" s="105"/>
      <c r="B12" s="134" t="s">
        <v>144</v>
      </c>
      <c r="C12" s="135"/>
      <c r="D12" s="108"/>
      <c r="E12" s="108"/>
      <c r="F12" s="109">
        <f>SUM(F13+F36+F44+F52)</f>
        <v>4235243.2799999993</v>
      </c>
      <c r="G12" s="136" t="s">
        <v>159</v>
      </c>
    </row>
    <row r="13" spans="1:7" x14ac:dyDescent="0.3">
      <c r="A13" s="8">
        <v>1</v>
      </c>
      <c r="B13" s="2" t="s">
        <v>75</v>
      </c>
      <c r="C13" s="86"/>
      <c r="D13" s="87"/>
      <c r="E13" s="88"/>
      <c r="F13" s="100">
        <f>SUM(F14,F25)</f>
        <v>3355139.28</v>
      </c>
      <c r="G13" s="4"/>
    </row>
    <row r="14" spans="1:7" x14ac:dyDescent="0.3">
      <c r="A14" s="8"/>
      <c r="B14" s="2" t="s">
        <v>129</v>
      </c>
      <c r="C14" s="139">
        <f>SUM(C15:C22)</f>
        <v>163760</v>
      </c>
      <c r="D14" s="141">
        <f>SUM(D15:D22)</f>
        <v>4</v>
      </c>
      <c r="E14" s="139">
        <f t="shared" ref="E14" si="0">SUM(E15:E16)</f>
        <v>0</v>
      </c>
      <c r="F14" s="139">
        <f>SUM(F21,F22)</f>
        <v>2101861.608</v>
      </c>
      <c r="G14" s="4"/>
    </row>
    <row r="15" spans="1:7" s="104" customFormat="1" x14ac:dyDescent="0.3">
      <c r="A15" s="4"/>
      <c r="B15" s="9" t="s">
        <v>148</v>
      </c>
      <c r="C15" s="86">
        <f>42030+42420</f>
        <v>84450</v>
      </c>
      <c r="D15" s="138">
        <v>2</v>
      </c>
      <c r="E15" s="91"/>
      <c r="F15" s="92">
        <f>SUM(C15*12)</f>
        <v>1013400</v>
      </c>
      <c r="G15" s="4"/>
    </row>
    <row r="16" spans="1:7" s="104" customFormat="1" x14ac:dyDescent="0.3">
      <c r="A16" s="10"/>
      <c r="B16" s="9" t="s">
        <v>149</v>
      </c>
      <c r="C16" s="188">
        <v>39680</v>
      </c>
      <c r="D16" s="138">
        <v>1</v>
      </c>
      <c r="E16" s="91"/>
      <c r="F16" s="92">
        <f>SUM(C16*12)</f>
        <v>476160</v>
      </c>
      <c r="G16" s="4"/>
    </row>
    <row r="17" spans="1:7" x14ac:dyDescent="0.3">
      <c r="A17" s="4"/>
      <c r="B17" s="11" t="s">
        <v>30</v>
      </c>
      <c r="C17" s="87"/>
      <c r="D17" s="87"/>
      <c r="E17" s="87"/>
      <c r="F17" s="88">
        <f>SUM(F15:F16)</f>
        <v>1489560</v>
      </c>
      <c r="G17" s="4"/>
    </row>
    <row r="18" spans="1:7" x14ac:dyDescent="0.3">
      <c r="A18" s="4"/>
      <c r="B18" s="9" t="s">
        <v>113</v>
      </c>
      <c r="C18" s="92"/>
      <c r="D18" s="91"/>
      <c r="E18" s="93"/>
      <c r="F18" s="93">
        <f>SUM(F17*3/100)</f>
        <v>44686.8</v>
      </c>
      <c r="G18" s="12"/>
    </row>
    <row r="19" spans="1:7" x14ac:dyDescent="0.3">
      <c r="A19" s="4"/>
      <c r="B19" s="5" t="s">
        <v>30</v>
      </c>
      <c r="C19" s="92"/>
      <c r="D19" s="91"/>
      <c r="E19" s="93"/>
      <c r="F19" s="93">
        <f>SUM(F17:F18)</f>
        <v>1534246.8</v>
      </c>
      <c r="G19" s="12"/>
    </row>
    <row r="20" spans="1:7" x14ac:dyDescent="0.3">
      <c r="A20" s="4"/>
      <c r="B20" s="9" t="s">
        <v>114</v>
      </c>
      <c r="C20" s="92"/>
      <c r="D20" s="91"/>
      <c r="E20" s="93"/>
      <c r="F20" s="93">
        <f>SUM(F19*6/100)</f>
        <v>92054.808000000005</v>
      </c>
      <c r="G20" s="12"/>
    </row>
    <row r="21" spans="1:7" s="2" customFormat="1" x14ac:dyDescent="0.3">
      <c r="A21" s="8"/>
      <c r="B21" s="11" t="s">
        <v>30</v>
      </c>
      <c r="C21" s="88"/>
      <c r="D21" s="87"/>
      <c r="E21" s="88"/>
      <c r="F21" s="94">
        <f>SUM(F19:F20)</f>
        <v>1626301.608</v>
      </c>
      <c r="G21" s="13"/>
    </row>
    <row r="22" spans="1:7" x14ac:dyDescent="0.3">
      <c r="A22" s="4"/>
      <c r="B22" s="14" t="s">
        <v>74</v>
      </c>
      <c r="C22" s="139">
        <f>SUM(C23:C24)</f>
        <v>39630</v>
      </c>
      <c r="D22" s="141">
        <f>SUM(D23)</f>
        <v>1</v>
      </c>
      <c r="E22" s="139">
        <f t="shared" ref="E22" si="1">SUM(E23:E24)</f>
        <v>0</v>
      </c>
      <c r="F22" s="139">
        <f>SUM(F23)</f>
        <v>475560</v>
      </c>
      <c r="G22" s="12"/>
    </row>
    <row r="23" spans="1:7" x14ac:dyDescent="0.3">
      <c r="A23" s="10"/>
      <c r="B23" s="9" t="s">
        <v>150</v>
      </c>
      <c r="C23" s="93">
        <v>39630</v>
      </c>
      <c r="D23" s="138">
        <v>1</v>
      </c>
      <c r="E23" s="92"/>
      <c r="F23" s="92">
        <f>SUM(C23*12)</f>
        <v>475560</v>
      </c>
      <c r="G23" s="12"/>
    </row>
    <row r="24" spans="1:7" s="218" customFormat="1" ht="13.5" x14ac:dyDescent="0.25">
      <c r="A24" s="214"/>
      <c r="B24" s="229"/>
      <c r="C24" s="230"/>
      <c r="D24" s="215"/>
      <c r="E24" s="217"/>
      <c r="F24" s="230"/>
      <c r="G24" s="216"/>
    </row>
    <row r="25" spans="1:7" x14ac:dyDescent="0.3">
      <c r="A25" s="8"/>
      <c r="B25" s="2" t="s">
        <v>141</v>
      </c>
      <c r="C25" s="139">
        <f>SUM(C26:C33)</f>
        <v>98090</v>
      </c>
      <c r="D25" s="141">
        <f>SUM(D26:D33)</f>
        <v>3</v>
      </c>
      <c r="E25" s="139">
        <f t="shared" ref="E25" si="2">SUM(E26:E27)</f>
        <v>0</v>
      </c>
      <c r="F25" s="139">
        <f>SUM(F32,F33)</f>
        <v>1253277.6719999998</v>
      </c>
      <c r="G25" s="4"/>
    </row>
    <row r="26" spans="1:7" s="104" customFormat="1" x14ac:dyDescent="0.3">
      <c r="A26" s="4"/>
      <c r="B26" s="9" t="s">
        <v>154</v>
      </c>
      <c r="C26" s="194">
        <f>40250</f>
        <v>40250</v>
      </c>
      <c r="D26" s="138">
        <v>1</v>
      </c>
      <c r="E26" s="91"/>
      <c r="F26" s="92">
        <f>SUM(C26*12)</f>
        <v>483000</v>
      </c>
      <c r="G26" s="4"/>
    </row>
    <row r="27" spans="1:7" s="104" customFormat="1" x14ac:dyDescent="0.3">
      <c r="A27" s="10"/>
      <c r="B27" s="9" t="s">
        <v>152</v>
      </c>
      <c r="C27" s="194">
        <v>28920</v>
      </c>
      <c r="D27" s="138">
        <v>1</v>
      </c>
      <c r="E27" s="91"/>
      <c r="F27" s="92">
        <f>SUM(C27*12)</f>
        <v>347040</v>
      </c>
      <c r="G27" s="4"/>
    </row>
    <row r="28" spans="1:7" x14ac:dyDescent="0.3">
      <c r="A28" s="4"/>
      <c r="B28" s="11" t="s">
        <v>30</v>
      </c>
      <c r="C28" s="87"/>
      <c r="D28" s="87"/>
      <c r="E28" s="87"/>
      <c r="F28" s="88">
        <f>SUM(F26:F27)</f>
        <v>830040</v>
      </c>
      <c r="G28" s="4"/>
    </row>
    <row r="29" spans="1:7" x14ac:dyDescent="0.3">
      <c r="A29" s="4"/>
      <c r="B29" s="9" t="s">
        <v>113</v>
      </c>
      <c r="C29" s="92"/>
      <c r="D29" s="91"/>
      <c r="E29" s="93"/>
      <c r="F29" s="93">
        <f>SUM(F28*3/100)</f>
        <v>24901.200000000001</v>
      </c>
      <c r="G29" s="12"/>
    </row>
    <row r="30" spans="1:7" x14ac:dyDescent="0.3">
      <c r="A30" s="4"/>
      <c r="B30" s="5" t="s">
        <v>30</v>
      </c>
      <c r="C30" s="92"/>
      <c r="D30" s="91"/>
      <c r="E30" s="93"/>
      <c r="F30" s="93">
        <f>SUM(F28:F29)</f>
        <v>854941.2</v>
      </c>
      <c r="G30" s="12"/>
    </row>
    <row r="31" spans="1:7" x14ac:dyDescent="0.3">
      <c r="A31" s="4"/>
      <c r="B31" s="9" t="s">
        <v>114</v>
      </c>
      <c r="C31" s="92"/>
      <c r="D31" s="91"/>
      <c r="E31" s="93"/>
      <c r="F31" s="93">
        <f>SUM(F30*6/100)</f>
        <v>51296.471999999994</v>
      </c>
      <c r="G31" s="12"/>
    </row>
    <row r="32" spans="1:7" s="2" customFormat="1" x14ac:dyDescent="0.3">
      <c r="A32" s="246"/>
      <c r="B32" s="240" t="s">
        <v>30</v>
      </c>
      <c r="C32" s="241"/>
      <c r="D32" s="242"/>
      <c r="E32" s="241"/>
      <c r="F32" s="243">
        <f>SUM(F30:F31)</f>
        <v>906237.6719999999</v>
      </c>
      <c r="G32" s="247"/>
    </row>
    <row r="33" spans="1:7" x14ac:dyDescent="0.3">
      <c r="A33" s="4"/>
      <c r="B33" s="14" t="s">
        <v>74</v>
      </c>
      <c r="C33" s="139">
        <f>SUM(C34:C35)</f>
        <v>28920</v>
      </c>
      <c r="D33" s="141">
        <f>SUM(D34)</f>
        <v>1</v>
      </c>
      <c r="E33" s="92"/>
      <c r="F33" s="139">
        <f>SUM(F34)</f>
        <v>347040</v>
      </c>
      <c r="G33" s="12"/>
    </row>
    <row r="34" spans="1:7" x14ac:dyDescent="0.3">
      <c r="A34" s="10"/>
      <c r="B34" s="9" t="s">
        <v>151</v>
      </c>
      <c r="C34" s="194">
        <v>28920</v>
      </c>
      <c r="D34" s="138">
        <v>1</v>
      </c>
      <c r="E34" s="92"/>
      <c r="F34" s="93">
        <f>SUM(C34*12)</f>
        <v>347040</v>
      </c>
      <c r="G34" s="12"/>
    </row>
    <row r="35" spans="1:7" s="207" customFormat="1" ht="6" x14ac:dyDescent="0.15">
      <c r="A35" s="208"/>
      <c r="B35" s="202"/>
      <c r="C35" s="203"/>
      <c r="D35" s="204"/>
      <c r="E35" s="205"/>
      <c r="F35" s="203"/>
      <c r="G35" s="206"/>
    </row>
    <row r="36" spans="1:7" x14ac:dyDescent="0.3">
      <c r="A36" s="8">
        <v>2</v>
      </c>
      <c r="B36" s="14" t="s">
        <v>71</v>
      </c>
      <c r="C36" s="93"/>
      <c r="D36" s="141">
        <f>SUM(D37,D40)</f>
        <v>4</v>
      </c>
      <c r="E36" s="93"/>
      <c r="F36" s="100">
        <f>SUM(F37,F40)</f>
        <v>423600</v>
      </c>
      <c r="G36" s="12"/>
    </row>
    <row r="37" spans="1:7" x14ac:dyDescent="0.3">
      <c r="A37" s="8"/>
      <c r="B37" s="2" t="s">
        <v>129</v>
      </c>
      <c r="C37" s="139">
        <f>SUM(C38)</f>
        <v>9900</v>
      </c>
      <c r="D37" s="141">
        <f>SUM(D38)</f>
        <v>2</v>
      </c>
      <c r="E37" s="194"/>
      <c r="F37" s="94">
        <f>SUM(F38)</f>
        <v>237600</v>
      </c>
      <c r="G37" s="4"/>
    </row>
    <row r="38" spans="1:7" x14ac:dyDescent="0.3">
      <c r="A38" s="4"/>
      <c r="B38" s="9" t="s">
        <v>148</v>
      </c>
      <c r="C38" s="194">
        <v>9900</v>
      </c>
      <c r="D38" s="138">
        <v>2</v>
      </c>
      <c r="E38" s="142"/>
      <c r="F38" s="192">
        <f>SUM(C38*D38*12)</f>
        <v>237600</v>
      </c>
      <c r="G38" s="12" t="s">
        <v>153</v>
      </c>
    </row>
    <row r="39" spans="1:7" s="207" customFormat="1" ht="6" x14ac:dyDescent="0.15">
      <c r="A39" s="208"/>
      <c r="B39" s="202"/>
      <c r="C39" s="203"/>
      <c r="D39" s="204"/>
      <c r="E39" s="205"/>
      <c r="F39" s="203"/>
      <c r="G39" s="206"/>
    </row>
    <row r="40" spans="1:7" x14ac:dyDescent="0.3">
      <c r="A40" s="4"/>
      <c r="B40" s="2" t="s">
        <v>141</v>
      </c>
      <c r="C40" s="139">
        <f>SUM(C41:C42)</f>
        <v>15500</v>
      </c>
      <c r="D40" s="141">
        <f>SUM(D41:D42)</f>
        <v>2</v>
      </c>
      <c r="E40" s="139">
        <f t="shared" ref="E40" si="3">SUM(E41:E42)</f>
        <v>0</v>
      </c>
      <c r="F40" s="139">
        <f>SUM(F41:F42)</f>
        <v>186000</v>
      </c>
      <c r="G40" s="12"/>
    </row>
    <row r="41" spans="1:7" x14ac:dyDescent="0.3">
      <c r="A41" s="4"/>
      <c r="B41" s="9" t="s">
        <v>154</v>
      </c>
      <c r="C41" s="194">
        <v>9900</v>
      </c>
      <c r="D41" s="138">
        <v>1</v>
      </c>
      <c r="E41" s="142"/>
      <c r="F41" s="192">
        <f>SUM(C41*D41*12)</f>
        <v>118800</v>
      </c>
      <c r="G41" s="12" t="s">
        <v>155</v>
      </c>
    </row>
    <row r="42" spans="1:7" x14ac:dyDescent="0.3">
      <c r="A42" s="4"/>
      <c r="B42" s="9" t="s">
        <v>152</v>
      </c>
      <c r="C42" s="194">
        <v>5600</v>
      </c>
      <c r="D42" s="138">
        <v>1</v>
      </c>
      <c r="E42" s="189"/>
      <c r="F42" s="192">
        <f>SUM(C42*D42*12)</f>
        <v>67200</v>
      </c>
      <c r="G42" s="12" t="s">
        <v>156</v>
      </c>
    </row>
    <row r="43" spans="1:7" s="175" customFormat="1" ht="9.75" x14ac:dyDescent="0.2">
      <c r="A43" s="180"/>
      <c r="B43" s="182"/>
      <c r="C43" s="181"/>
      <c r="D43" s="231"/>
      <c r="E43" s="179"/>
      <c r="F43" s="176"/>
      <c r="G43" s="177"/>
    </row>
    <row r="44" spans="1:7" x14ac:dyDescent="0.3">
      <c r="A44" s="8">
        <v>3</v>
      </c>
      <c r="B44" s="14" t="s">
        <v>73</v>
      </c>
      <c r="C44" s="93"/>
      <c r="D44" s="141">
        <f>SUM(D45,D48)</f>
        <v>4</v>
      </c>
      <c r="E44" s="93"/>
      <c r="F44" s="100">
        <f>SUM(F45,F48)</f>
        <v>423600</v>
      </c>
      <c r="G44" s="12"/>
    </row>
    <row r="45" spans="1:7" x14ac:dyDescent="0.3">
      <c r="A45" s="8"/>
      <c r="B45" s="2" t="s">
        <v>129</v>
      </c>
      <c r="C45" s="139">
        <f>SUM(C46)</f>
        <v>9900</v>
      </c>
      <c r="D45" s="141">
        <f>SUM(D46)</f>
        <v>2</v>
      </c>
      <c r="E45" s="194"/>
      <c r="F45" s="94">
        <f>SUM(F46:F47)</f>
        <v>237600</v>
      </c>
      <c r="G45" s="4"/>
    </row>
    <row r="46" spans="1:7" x14ac:dyDescent="0.3">
      <c r="A46" s="4"/>
      <c r="B46" s="9" t="s">
        <v>148</v>
      </c>
      <c r="C46" s="194">
        <v>9900</v>
      </c>
      <c r="D46" s="138">
        <v>2</v>
      </c>
      <c r="E46" s="142"/>
      <c r="F46" s="192">
        <f>SUM(C46*D46*12)</f>
        <v>237600</v>
      </c>
      <c r="G46" s="12" t="s">
        <v>153</v>
      </c>
    </row>
    <row r="47" spans="1:7" s="207" customFormat="1" ht="6" x14ac:dyDescent="0.15">
      <c r="A47" s="208"/>
      <c r="B47" s="202"/>
      <c r="C47" s="203"/>
      <c r="D47" s="204"/>
      <c r="E47" s="205"/>
      <c r="F47" s="203"/>
      <c r="G47" s="206"/>
    </row>
    <row r="48" spans="1:7" x14ac:dyDescent="0.3">
      <c r="A48" s="4"/>
      <c r="B48" s="2" t="s">
        <v>141</v>
      </c>
      <c r="C48" s="139">
        <f>SUM(C49:C63)</f>
        <v>619380</v>
      </c>
      <c r="D48" s="141">
        <f>SUM(D49:D50)</f>
        <v>2</v>
      </c>
      <c r="E48" s="139">
        <f t="shared" ref="E48" si="4">SUM(E49:E50)</f>
        <v>0</v>
      </c>
      <c r="F48" s="139">
        <f>SUM(F49:F50)</f>
        <v>186000</v>
      </c>
      <c r="G48" s="12"/>
    </row>
    <row r="49" spans="1:7" x14ac:dyDescent="0.3">
      <c r="A49" s="4"/>
      <c r="B49" s="9" t="s">
        <v>154</v>
      </c>
      <c r="C49" s="194">
        <v>9900</v>
      </c>
      <c r="D49" s="138">
        <v>1</v>
      </c>
      <c r="E49" s="142"/>
      <c r="F49" s="192">
        <f>SUM(C49*D49*12)</f>
        <v>118800</v>
      </c>
      <c r="G49" s="12" t="s">
        <v>155</v>
      </c>
    </row>
    <row r="50" spans="1:7" x14ac:dyDescent="0.3">
      <c r="A50" s="4"/>
      <c r="B50" s="9" t="s">
        <v>152</v>
      </c>
      <c r="C50" s="194">
        <v>5600</v>
      </c>
      <c r="D50" s="138">
        <v>1</v>
      </c>
      <c r="E50" s="189"/>
      <c r="F50" s="192">
        <f>SUM(C50*D50*12)</f>
        <v>67200</v>
      </c>
      <c r="G50" s="12" t="s">
        <v>156</v>
      </c>
    </row>
    <row r="51" spans="1:7" s="175" customFormat="1" ht="9.75" x14ac:dyDescent="0.2">
      <c r="A51" s="180"/>
      <c r="B51" s="182"/>
      <c r="C51" s="181"/>
      <c r="D51" s="231"/>
      <c r="E51" s="179"/>
      <c r="F51" s="178"/>
      <c r="G51" s="177"/>
    </row>
    <row r="52" spans="1:7" x14ac:dyDescent="0.3">
      <c r="A52" s="8">
        <v>4</v>
      </c>
      <c r="B52" s="13" t="s">
        <v>131</v>
      </c>
      <c r="C52" s="194"/>
      <c r="D52" s="141">
        <f>SUM(D53,D56)</f>
        <v>2</v>
      </c>
      <c r="E52" s="194"/>
      <c r="F52" s="228">
        <f>SUM(F53,F56)</f>
        <v>32904</v>
      </c>
      <c r="G52" s="12"/>
    </row>
    <row r="53" spans="1:7" x14ac:dyDescent="0.3">
      <c r="A53" s="4"/>
      <c r="B53" s="2" t="s">
        <v>129</v>
      </c>
      <c r="C53" s="139">
        <f>SUM(C54)</f>
        <v>39630</v>
      </c>
      <c r="D53" s="141">
        <f>SUM(D54:D55)</f>
        <v>1</v>
      </c>
      <c r="E53" s="88"/>
      <c r="F53" s="87">
        <f>SUM(F54:F55)</f>
        <v>19022.400000000001</v>
      </c>
      <c r="G53" s="12"/>
    </row>
    <row r="54" spans="1:7" x14ac:dyDescent="0.3">
      <c r="A54" s="4"/>
      <c r="B54" s="9" t="s">
        <v>150</v>
      </c>
      <c r="C54" s="194">
        <v>39630</v>
      </c>
      <c r="D54" s="138">
        <v>1</v>
      </c>
      <c r="E54" s="192"/>
      <c r="F54" s="192">
        <f>SUM(C54*0.04*12)</f>
        <v>19022.400000000001</v>
      </c>
      <c r="G54" s="12" t="s">
        <v>157</v>
      </c>
    </row>
    <row r="55" spans="1:7" s="207" customFormat="1" ht="6" x14ac:dyDescent="0.15">
      <c r="A55" s="201"/>
      <c r="B55" s="202"/>
      <c r="C55" s="203"/>
      <c r="D55" s="204"/>
      <c r="E55" s="205"/>
      <c r="F55" s="205"/>
      <c r="G55" s="206"/>
    </row>
    <row r="56" spans="1:7" x14ac:dyDescent="0.3">
      <c r="A56" s="4"/>
      <c r="B56" s="2" t="s">
        <v>141</v>
      </c>
      <c r="C56" s="139">
        <f>SUM(C57)</f>
        <v>28920</v>
      </c>
      <c r="D56" s="141">
        <f>SUM(D57)</f>
        <v>1</v>
      </c>
      <c r="E56" s="192"/>
      <c r="F56" s="87">
        <f>SUM(F57)</f>
        <v>13881.599999999999</v>
      </c>
      <c r="G56" s="12"/>
    </row>
    <row r="57" spans="1:7" x14ac:dyDescent="0.3">
      <c r="A57" s="6"/>
      <c r="B57" s="244" t="s">
        <v>151</v>
      </c>
      <c r="C57" s="95">
        <v>28920</v>
      </c>
      <c r="D57" s="245">
        <v>1</v>
      </c>
      <c r="E57" s="96"/>
      <c r="F57" s="96">
        <f>SUM(C57*0.04*12)</f>
        <v>13881.599999999999</v>
      </c>
      <c r="G57" s="17" t="s">
        <v>158</v>
      </c>
    </row>
    <row r="58" spans="1:7" s="79" customFormat="1" x14ac:dyDescent="0.3">
      <c r="A58" s="105"/>
      <c r="B58" s="106" t="s">
        <v>143</v>
      </c>
      <c r="C58" s="107"/>
      <c r="D58" s="108"/>
      <c r="E58" s="108"/>
      <c r="F58" s="109">
        <f>SUM(F59+F83+F91+F95)</f>
        <v>5166952.9679999994</v>
      </c>
      <c r="G58" s="136" t="s">
        <v>172</v>
      </c>
    </row>
    <row r="59" spans="1:7" x14ac:dyDescent="0.3">
      <c r="A59" s="8">
        <v>1</v>
      </c>
      <c r="B59" s="13" t="s">
        <v>75</v>
      </c>
      <c r="C59" s="97"/>
      <c r="D59" s="82"/>
      <c r="E59" s="87"/>
      <c r="F59" s="100">
        <f>SUM(F60,F72)</f>
        <v>4830952.9679999994</v>
      </c>
      <c r="G59" s="4"/>
    </row>
    <row r="60" spans="1:7" x14ac:dyDescent="0.3">
      <c r="A60" s="8"/>
      <c r="B60" s="2" t="s">
        <v>129</v>
      </c>
      <c r="C60" s="139">
        <f>SUM(C61:C68)</f>
        <v>233390</v>
      </c>
      <c r="D60" s="141">
        <f>SUM(D61:D68)</f>
        <v>4</v>
      </c>
      <c r="E60" s="139">
        <f t="shared" ref="E60" si="5">SUM(E61:E62)</f>
        <v>0</v>
      </c>
      <c r="F60" s="89">
        <f>SUM(F68+F69)</f>
        <v>3057782.4239999996</v>
      </c>
      <c r="G60" s="4"/>
    </row>
    <row r="61" spans="1:7" x14ac:dyDescent="0.3">
      <c r="A61" s="4"/>
      <c r="B61" s="9" t="s">
        <v>166</v>
      </c>
      <c r="C61" s="188">
        <v>80340</v>
      </c>
      <c r="D61" s="138">
        <v>1</v>
      </c>
      <c r="E61" s="91"/>
      <c r="F61" s="92">
        <f>SUM(C61*12)</f>
        <v>964080</v>
      </c>
      <c r="G61" s="4"/>
    </row>
    <row r="62" spans="1:7" x14ac:dyDescent="0.3">
      <c r="A62" s="10"/>
      <c r="B62" s="9" t="s">
        <v>167</v>
      </c>
      <c r="C62" s="188">
        <f>45350+48850</f>
        <v>94200</v>
      </c>
      <c r="D62" s="138">
        <v>2</v>
      </c>
      <c r="E62" s="91"/>
      <c r="F62" s="92">
        <f>SUM(C62*12)</f>
        <v>1130400</v>
      </c>
      <c r="G62" s="4"/>
    </row>
    <row r="63" spans="1:7" x14ac:dyDescent="0.3">
      <c r="A63" s="10"/>
      <c r="B63" s="12" t="s">
        <v>168</v>
      </c>
      <c r="C63" s="188">
        <f>58850</f>
        <v>58850</v>
      </c>
      <c r="D63" s="138">
        <v>1</v>
      </c>
      <c r="E63" s="91"/>
      <c r="F63" s="92">
        <f>SUM(C63*12)</f>
        <v>706200</v>
      </c>
      <c r="G63" s="4"/>
    </row>
    <row r="64" spans="1:7" x14ac:dyDescent="0.3">
      <c r="A64" s="4"/>
      <c r="B64" s="11" t="s">
        <v>30</v>
      </c>
      <c r="C64" s="87"/>
      <c r="D64" s="87"/>
      <c r="E64" s="87"/>
      <c r="F64" s="88">
        <f>SUM(F61:F63)</f>
        <v>2800680</v>
      </c>
      <c r="G64" s="4"/>
    </row>
    <row r="65" spans="1:7" x14ac:dyDescent="0.3">
      <c r="A65" s="4"/>
      <c r="B65" s="9" t="s">
        <v>113</v>
      </c>
      <c r="C65" s="92"/>
      <c r="D65" s="91"/>
      <c r="E65" s="93"/>
      <c r="F65" s="93">
        <f>SUM(F64*3/100)</f>
        <v>84020.4</v>
      </c>
      <c r="G65" s="12"/>
    </row>
    <row r="66" spans="1:7" x14ac:dyDescent="0.3">
      <c r="A66" s="4"/>
      <c r="B66" s="5" t="s">
        <v>30</v>
      </c>
      <c r="C66" s="92"/>
      <c r="D66" s="91"/>
      <c r="E66" s="93"/>
      <c r="F66" s="93">
        <f>SUM(F64:F65)</f>
        <v>2884700.4</v>
      </c>
      <c r="G66" s="12"/>
    </row>
    <row r="67" spans="1:7" x14ac:dyDescent="0.3">
      <c r="A67" s="4"/>
      <c r="B67" s="9" t="s">
        <v>114</v>
      </c>
      <c r="C67" s="92"/>
      <c r="D67" s="91"/>
      <c r="E67" s="93"/>
      <c r="F67" s="93">
        <f>SUM(F66*6/100)</f>
        <v>173082.02399999998</v>
      </c>
      <c r="G67" s="12"/>
    </row>
    <row r="68" spans="1:7" s="2" customFormat="1" x14ac:dyDescent="0.3">
      <c r="A68" s="8"/>
      <c r="B68" s="11" t="s">
        <v>30</v>
      </c>
      <c r="C68" s="88"/>
      <c r="D68" s="87"/>
      <c r="E68" s="88"/>
      <c r="F68" s="94">
        <f>SUM(F66:F67)</f>
        <v>3057782.4239999996</v>
      </c>
      <c r="G68" s="13"/>
    </row>
    <row r="69" spans="1:7" x14ac:dyDescent="0.3">
      <c r="A69" s="4"/>
      <c r="B69" s="14" t="s">
        <v>74</v>
      </c>
      <c r="C69" s="92">
        <f>SUM(C70:C71)</f>
        <v>0</v>
      </c>
      <c r="D69" s="192">
        <f t="shared" ref="D69:E69" si="6">SUM(D70:D71)</f>
        <v>0</v>
      </c>
      <c r="E69" s="192">
        <f t="shared" si="6"/>
        <v>0</v>
      </c>
      <c r="F69" s="93">
        <f>SUM(F70:F71)</f>
        <v>0</v>
      </c>
      <c r="G69" s="12"/>
    </row>
    <row r="70" spans="1:7" ht="13.5" customHeight="1" x14ac:dyDescent="0.3">
      <c r="A70" s="10"/>
      <c r="B70" s="9" t="s">
        <v>85</v>
      </c>
      <c r="C70" s="92">
        <v>0</v>
      </c>
      <c r="D70" s="91">
        <v>0</v>
      </c>
      <c r="E70" s="92"/>
      <c r="F70" s="93">
        <f>SUM(C70*12)</f>
        <v>0</v>
      </c>
      <c r="G70" s="12"/>
    </row>
    <row r="71" spans="1:7" s="207" customFormat="1" ht="6" x14ac:dyDescent="0.15">
      <c r="A71" s="201"/>
      <c r="B71" s="202"/>
      <c r="C71" s="203"/>
      <c r="D71" s="204"/>
      <c r="E71" s="205"/>
      <c r="F71" s="205"/>
      <c r="G71" s="206"/>
    </row>
    <row r="72" spans="1:7" x14ac:dyDescent="0.3">
      <c r="A72" s="10"/>
      <c r="B72" s="2" t="s">
        <v>141</v>
      </c>
      <c r="C72" s="88">
        <f>SUM(C73:C83)</f>
        <v>135340</v>
      </c>
      <c r="D72" s="141">
        <f>SUM(D73:D80)</f>
        <v>2</v>
      </c>
      <c r="E72" s="88">
        <f>SUM(E73:E73)</f>
        <v>0</v>
      </c>
      <c r="F72" s="89">
        <f>SUM(F79+F80)</f>
        <v>1773170.544</v>
      </c>
      <c r="G72" s="12"/>
    </row>
    <row r="73" spans="1:7" x14ac:dyDescent="0.3">
      <c r="A73" s="10"/>
      <c r="B73" s="9" t="s">
        <v>169</v>
      </c>
      <c r="C73" s="92">
        <v>80340</v>
      </c>
      <c r="D73" s="138">
        <v>1</v>
      </c>
      <c r="E73" s="92"/>
      <c r="F73" s="192">
        <f>SUM(C73*12)</f>
        <v>964080</v>
      </c>
      <c r="G73" s="12"/>
    </row>
    <row r="74" spans="1:7" x14ac:dyDescent="0.3">
      <c r="A74" s="10"/>
      <c r="B74" s="9" t="s">
        <v>170</v>
      </c>
      <c r="C74" s="92">
        <v>55000</v>
      </c>
      <c r="D74" s="138">
        <v>1</v>
      </c>
      <c r="E74" s="92"/>
      <c r="F74" s="192">
        <f>SUM(C74*12)</f>
        <v>660000</v>
      </c>
      <c r="G74" s="12"/>
    </row>
    <row r="75" spans="1:7" x14ac:dyDescent="0.3">
      <c r="A75" s="10"/>
      <c r="B75" s="11" t="s">
        <v>30</v>
      </c>
      <c r="C75" s="87"/>
      <c r="D75" s="87"/>
      <c r="E75" s="87"/>
      <c r="F75" s="88">
        <f>SUM(F73:F74)</f>
        <v>1624080</v>
      </c>
      <c r="G75" s="12"/>
    </row>
    <row r="76" spans="1:7" x14ac:dyDescent="0.3">
      <c r="A76" s="10"/>
      <c r="B76" s="9" t="s">
        <v>113</v>
      </c>
      <c r="C76" s="192"/>
      <c r="D76" s="189"/>
      <c r="E76" s="194"/>
      <c r="F76" s="194">
        <f>SUM(F75*3/100)</f>
        <v>48722.400000000001</v>
      </c>
      <c r="G76" s="12"/>
    </row>
    <row r="77" spans="1:7" x14ac:dyDescent="0.3">
      <c r="A77" s="10"/>
      <c r="B77" s="5" t="s">
        <v>30</v>
      </c>
      <c r="C77" s="192"/>
      <c r="D77" s="189"/>
      <c r="E77" s="194"/>
      <c r="F77" s="194">
        <f>SUM(F75:F76)</f>
        <v>1672802.4</v>
      </c>
      <c r="G77" s="12"/>
    </row>
    <row r="78" spans="1:7" x14ac:dyDescent="0.3">
      <c r="A78" s="10"/>
      <c r="B78" s="9" t="s">
        <v>114</v>
      </c>
      <c r="C78" s="192"/>
      <c r="D78" s="189"/>
      <c r="E78" s="194"/>
      <c r="F78" s="194">
        <f>SUM(F77*6/100)</f>
        <v>100368.14399999999</v>
      </c>
      <c r="G78" s="12"/>
    </row>
    <row r="79" spans="1:7" x14ac:dyDescent="0.3">
      <c r="A79" s="239"/>
      <c r="B79" s="240" t="s">
        <v>30</v>
      </c>
      <c r="C79" s="241"/>
      <c r="D79" s="242"/>
      <c r="E79" s="241"/>
      <c r="F79" s="243">
        <f>SUM(F77:F78)</f>
        <v>1773170.544</v>
      </c>
      <c r="G79" s="17"/>
    </row>
    <row r="80" spans="1:7" x14ac:dyDescent="0.3">
      <c r="A80" s="10"/>
      <c r="B80" s="14" t="s">
        <v>74</v>
      </c>
      <c r="C80" s="192">
        <f>SUM(C81:C83)</f>
        <v>0</v>
      </c>
      <c r="D80" s="192">
        <f>SUM(D81:D82)</f>
        <v>0</v>
      </c>
      <c r="E80" s="192">
        <f t="shared" ref="E80:F80" si="7">SUM(E81:E82)</f>
        <v>0</v>
      </c>
      <c r="F80" s="192">
        <f t="shared" si="7"/>
        <v>0</v>
      </c>
      <c r="G80" s="12"/>
    </row>
    <row r="81" spans="1:7" s="15" customFormat="1" ht="13.5" customHeight="1" x14ac:dyDescent="0.3">
      <c r="A81" s="10"/>
      <c r="B81" s="9" t="s">
        <v>85</v>
      </c>
      <c r="C81" s="192">
        <v>0</v>
      </c>
      <c r="D81" s="189">
        <v>0</v>
      </c>
      <c r="E81" s="192"/>
      <c r="F81" s="194">
        <f>SUM(C81*12)</f>
        <v>0</v>
      </c>
      <c r="G81" s="227"/>
    </row>
    <row r="82" spans="1:7" s="175" customFormat="1" ht="9.75" x14ac:dyDescent="0.2">
      <c r="A82" s="180"/>
      <c r="B82" s="182"/>
      <c r="C82" s="181"/>
      <c r="D82" s="231"/>
      <c r="E82" s="179"/>
      <c r="F82" s="178"/>
      <c r="G82" s="177"/>
    </row>
    <row r="83" spans="1:7" ht="20.100000000000001" customHeight="1" x14ac:dyDescent="0.3">
      <c r="A83" s="8">
        <v>2</v>
      </c>
      <c r="B83" s="14" t="s">
        <v>71</v>
      </c>
      <c r="C83" s="194"/>
      <c r="D83" s="141">
        <f>SUM(D84,D87)</f>
        <v>3</v>
      </c>
      <c r="E83" s="194"/>
      <c r="F83" s="100">
        <f>SUM(F84,F87)</f>
        <v>201600</v>
      </c>
      <c r="G83" s="12"/>
    </row>
    <row r="84" spans="1:7" x14ac:dyDescent="0.3">
      <c r="A84" s="8"/>
      <c r="B84" s="2" t="s">
        <v>129</v>
      </c>
      <c r="C84" s="139">
        <f>SUM(C85)</f>
        <v>5600</v>
      </c>
      <c r="D84" s="141">
        <f>SUM(D85)</f>
        <v>1</v>
      </c>
      <c r="E84" s="88"/>
      <c r="F84" s="89">
        <f>SUM(F85)</f>
        <v>67200</v>
      </c>
      <c r="G84" s="4"/>
    </row>
    <row r="85" spans="1:7" ht="20.100000000000001" customHeight="1" x14ac:dyDescent="0.3">
      <c r="A85" s="4"/>
      <c r="B85" s="9" t="s">
        <v>166</v>
      </c>
      <c r="C85" s="91">
        <v>5600</v>
      </c>
      <c r="D85" s="138">
        <v>1</v>
      </c>
      <c r="E85" s="93"/>
      <c r="F85" s="90">
        <f>SUM(C85*D85*12)</f>
        <v>67200</v>
      </c>
      <c r="G85" s="12" t="s">
        <v>156</v>
      </c>
    </row>
    <row r="86" spans="1:7" s="207" customFormat="1" ht="6" x14ac:dyDescent="0.15">
      <c r="A86" s="201"/>
      <c r="B86" s="202"/>
      <c r="C86" s="203"/>
      <c r="D86" s="204"/>
      <c r="E86" s="205"/>
      <c r="F86" s="205"/>
      <c r="G86" s="206"/>
    </row>
    <row r="87" spans="1:7" s="2" customFormat="1" ht="20.100000000000001" customHeight="1" x14ac:dyDescent="0.3">
      <c r="A87" s="8"/>
      <c r="B87" s="2" t="s">
        <v>141</v>
      </c>
      <c r="C87" s="139">
        <f>SUM(C88:C89)</f>
        <v>11200</v>
      </c>
      <c r="D87" s="141">
        <f>SUM(D88:D89)</f>
        <v>2</v>
      </c>
      <c r="E87" s="99"/>
      <c r="F87" s="238">
        <f>SUM(F88:F89)</f>
        <v>134400</v>
      </c>
      <c r="G87" s="13"/>
    </row>
    <row r="88" spans="1:7" ht="20.100000000000001" customHeight="1" x14ac:dyDescent="0.3">
      <c r="A88" s="4"/>
      <c r="B88" s="9" t="s">
        <v>169</v>
      </c>
      <c r="C88" s="189">
        <v>5600</v>
      </c>
      <c r="D88" s="138">
        <v>1</v>
      </c>
      <c r="E88" s="194"/>
      <c r="F88" s="90">
        <f>SUM(C88*D88*12)</f>
        <v>67200</v>
      </c>
      <c r="G88" s="12" t="s">
        <v>156</v>
      </c>
    </row>
    <row r="89" spans="1:7" ht="20.100000000000001" customHeight="1" x14ac:dyDescent="0.3">
      <c r="A89" s="4"/>
      <c r="B89" s="9" t="s">
        <v>171</v>
      </c>
      <c r="C89" s="189">
        <v>5600</v>
      </c>
      <c r="D89" s="138">
        <v>1</v>
      </c>
      <c r="E89" s="194"/>
      <c r="F89" s="90">
        <f>SUM(C89*D89*12)</f>
        <v>67200</v>
      </c>
      <c r="G89" s="12" t="s">
        <v>156</v>
      </c>
    </row>
    <row r="90" spans="1:7" s="175" customFormat="1" ht="9.75" x14ac:dyDescent="0.2">
      <c r="A90" s="180"/>
      <c r="B90" s="182"/>
      <c r="C90" s="179"/>
      <c r="D90" s="179"/>
      <c r="E90" s="181"/>
      <c r="F90" s="176"/>
      <c r="G90" s="177"/>
    </row>
    <row r="91" spans="1:7" ht="20.100000000000001" customHeight="1" x14ac:dyDescent="0.3">
      <c r="A91" s="8">
        <v>3</v>
      </c>
      <c r="B91" s="14" t="s">
        <v>76</v>
      </c>
      <c r="C91" s="92"/>
      <c r="D91" s="87">
        <f>SUM(D93)</f>
        <v>0</v>
      </c>
      <c r="E91" s="99"/>
      <c r="F91" s="100">
        <f>SUM(F93)</f>
        <v>0</v>
      </c>
      <c r="G91" s="12"/>
    </row>
    <row r="92" spans="1:7" ht="20.100000000000001" customHeight="1" x14ac:dyDescent="0.3">
      <c r="A92" s="4"/>
      <c r="B92" s="9" t="s">
        <v>72</v>
      </c>
      <c r="C92" s="91"/>
      <c r="D92" s="91"/>
      <c r="E92" s="93"/>
      <c r="F92" s="90"/>
      <c r="G92" s="12"/>
    </row>
    <row r="93" spans="1:7" ht="20.100000000000001" customHeight="1" x14ac:dyDescent="0.3">
      <c r="A93" s="4"/>
      <c r="B93" s="9" t="s">
        <v>85</v>
      </c>
      <c r="C93" s="91"/>
      <c r="D93" s="91"/>
      <c r="E93" s="93"/>
      <c r="F93" s="90"/>
      <c r="G93" s="12"/>
    </row>
    <row r="94" spans="1:7" s="175" customFormat="1" ht="9.75" x14ac:dyDescent="0.2">
      <c r="A94" s="180"/>
      <c r="B94" s="182"/>
      <c r="C94" s="179"/>
      <c r="D94" s="179"/>
      <c r="E94" s="181"/>
      <c r="F94" s="176"/>
      <c r="G94" s="177"/>
    </row>
    <row r="95" spans="1:7" ht="20.100000000000001" customHeight="1" x14ac:dyDescent="0.3">
      <c r="A95" s="8">
        <v>4</v>
      </c>
      <c r="B95" s="14" t="s">
        <v>77</v>
      </c>
      <c r="C95" s="92"/>
      <c r="D95" s="141">
        <f>SUM(D97:D99)</f>
        <v>2</v>
      </c>
      <c r="E95" s="93"/>
      <c r="F95" s="100">
        <f>SUM(F96,F99)</f>
        <v>134400</v>
      </c>
      <c r="G95" s="12"/>
    </row>
    <row r="96" spans="1:7" x14ac:dyDescent="0.3">
      <c r="A96" s="8"/>
      <c r="B96" s="2" t="s">
        <v>129</v>
      </c>
      <c r="C96" s="139">
        <f>SUM(C97)</f>
        <v>5600</v>
      </c>
      <c r="D96" s="141">
        <f>SUM(D97)</f>
        <v>1</v>
      </c>
      <c r="E96" s="88"/>
      <c r="F96" s="89">
        <f>SUM(F97)</f>
        <v>67200</v>
      </c>
      <c r="G96" s="4"/>
    </row>
    <row r="97" spans="1:7" ht="20.100000000000001" customHeight="1" x14ac:dyDescent="0.3">
      <c r="A97" s="4"/>
      <c r="B97" s="9" t="s">
        <v>166</v>
      </c>
      <c r="C97" s="189">
        <v>5600</v>
      </c>
      <c r="D97" s="138">
        <v>1</v>
      </c>
      <c r="E97" s="194"/>
      <c r="F97" s="90">
        <f>SUM(C97*D97*12)</f>
        <v>67200</v>
      </c>
      <c r="G97" s="12" t="s">
        <v>156</v>
      </c>
    </row>
    <row r="98" spans="1:7" s="207" customFormat="1" ht="6" x14ac:dyDescent="0.15">
      <c r="A98" s="201"/>
      <c r="B98" s="202"/>
      <c r="C98" s="203"/>
      <c r="D98" s="204"/>
      <c r="E98" s="205"/>
      <c r="F98" s="205"/>
      <c r="G98" s="206"/>
    </row>
    <row r="99" spans="1:7" ht="20.100000000000001" customHeight="1" x14ac:dyDescent="0.3">
      <c r="A99" s="4"/>
      <c r="B99" s="2" t="s">
        <v>141</v>
      </c>
      <c r="C99" s="139">
        <f>SUM(C100:C100)</f>
        <v>5600</v>
      </c>
      <c r="D99" s="141">
        <f>SUM(D100:D100)</f>
        <v>1</v>
      </c>
      <c r="E99" s="99"/>
      <c r="F99" s="238">
        <f>SUM(F100:F100)</f>
        <v>67200</v>
      </c>
      <c r="G99" s="12"/>
    </row>
    <row r="100" spans="1:7" ht="20.100000000000001" customHeight="1" x14ac:dyDescent="0.3">
      <c r="A100" s="4"/>
      <c r="B100" s="9" t="s">
        <v>169</v>
      </c>
      <c r="C100" s="189">
        <v>5600</v>
      </c>
      <c r="D100" s="138">
        <v>1</v>
      </c>
      <c r="E100" s="194"/>
      <c r="F100" s="90">
        <f>SUM(C100*D100*12)</f>
        <v>67200</v>
      </c>
      <c r="G100" s="12" t="s">
        <v>156</v>
      </c>
    </row>
    <row r="101" spans="1:7" ht="20.100000000000001" customHeight="1" x14ac:dyDescent="0.3">
      <c r="A101" s="4"/>
      <c r="B101" s="9"/>
      <c r="C101" s="91"/>
      <c r="D101" s="91"/>
      <c r="E101" s="93"/>
      <c r="F101" s="90"/>
      <c r="G101" s="12"/>
    </row>
    <row r="102" spans="1:7" ht="20.100000000000001" customHeight="1" x14ac:dyDescent="0.3">
      <c r="A102" s="6"/>
      <c r="B102" s="16"/>
      <c r="C102" s="96"/>
      <c r="D102" s="83"/>
      <c r="E102" s="95"/>
      <c r="F102" s="102"/>
      <c r="G102" s="17"/>
    </row>
    <row r="103" spans="1:7" ht="20.100000000000001" customHeight="1" x14ac:dyDescent="0.3"/>
  </sheetData>
  <mergeCells count="4">
    <mergeCell ref="A2:G2"/>
    <mergeCell ref="A3:G3"/>
    <mergeCell ref="C9:F9"/>
    <mergeCell ref="D10:E10"/>
  </mergeCells>
  <pageMargins left="0.55000000000000004" right="0" top="0.37" bottom="0.15" header="0" footer="0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topLeftCell="A3" zoomScaleNormal="100" zoomScaleSheetLayoutView="100" workbookViewId="0">
      <selection activeCell="D6" sqref="D6"/>
    </sheetView>
  </sheetViews>
  <sheetFormatPr defaultRowHeight="18.75" x14ac:dyDescent="0.3"/>
  <cols>
    <col min="1" max="1" width="6.5703125" style="143" customWidth="1"/>
    <col min="2" max="2" width="42.5703125" style="143" customWidth="1"/>
    <col min="3" max="5" width="15.7109375" style="143" customWidth="1"/>
    <col min="6" max="6" width="15.5703125" style="143" customWidth="1"/>
    <col min="7" max="7" width="45.140625" style="143" customWidth="1"/>
    <col min="8" max="16384" width="9.140625" style="143"/>
  </cols>
  <sheetData>
    <row r="1" spans="1:7" ht="21" x14ac:dyDescent="0.35">
      <c r="G1" s="236" t="s">
        <v>106</v>
      </c>
    </row>
    <row r="2" spans="1:7" ht="21" x14ac:dyDescent="0.35">
      <c r="A2" s="273" t="s">
        <v>46</v>
      </c>
      <c r="B2" s="273"/>
      <c r="C2" s="273"/>
      <c r="D2" s="273"/>
      <c r="E2" s="273"/>
      <c r="F2" s="273"/>
      <c r="G2" s="273"/>
    </row>
    <row r="3" spans="1:7" ht="21" x14ac:dyDescent="0.35">
      <c r="A3" s="273" t="s">
        <v>111</v>
      </c>
      <c r="B3" s="273"/>
      <c r="C3" s="273"/>
      <c r="D3" s="273"/>
      <c r="E3" s="273"/>
      <c r="F3" s="273"/>
      <c r="G3" s="273"/>
    </row>
    <row r="5" spans="1:7" x14ac:dyDescent="0.3">
      <c r="A5" s="143" t="s">
        <v>53</v>
      </c>
    </row>
    <row r="6" spans="1:7" ht="26.25" x14ac:dyDescent="0.4">
      <c r="A6" s="143" t="s">
        <v>126</v>
      </c>
      <c r="C6" s="196"/>
      <c r="D6" s="235" t="s">
        <v>165</v>
      </c>
      <c r="E6" s="144"/>
    </row>
    <row r="7" spans="1:7" x14ac:dyDescent="0.3">
      <c r="A7" s="143" t="s">
        <v>127</v>
      </c>
      <c r="C7" s="196"/>
      <c r="D7" s="196"/>
    </row>
    <row r="8" spans="1:7" x14ac:dyDescent="0.3">
      <c r="A8" s="143" t="s">
        <v>164</v>
      </c>
      <c r="C8" s="196"/>
      <c r="D8" s="196"/>
    </row>
    <row r="9" spans="1:7" x14ac:dyDescent="0.3">
      <c r="A9" s="145" t="s">
        <v>4</v>
      </c>
      <c r="B9" s="145" t="s">
        <v>5</v>
      </c>
      <c r="C9" s="274" t="s">
        <v>112</v>
      </c>
      <c r="D9" s="275"/>
      <c r="E9" s="275"/>
      <c r="F9" s="276"/>
      <c r="G9" s="145" t="s">
        <v>7</v>
      </c>
    </row>
    <row r="10" spans="1:7" x14ac:dyDescent="0.3">
      <c r="A10" s="146" t="s">
        <v>15</v>
      </c>
      <c r="B10" s="147" t="s">
        <v>17</v>
      </c>
      <c r="C10" s="148" t="s">
        <v>23</v>
      </c>
      <c r="D10" s="277" t="s">
        <v>18</v>
      </c>
      <c r="E10" s="278"/>
      <c r="F10" s="148" t="s">
        <v>21</v>
      </c>
      <c r="G10" s="146" t="s">
        <v>24</v>
      </c>
    </row>
    <row r="11" spans="1:7" x14ac:dyDescent="0.3">
      <c r="A11" s="146" t="s">
        <v>16</v>
      </c>
      <c r="B11" s="147"/>
      <c r="C11" s="149" t="s">
        <v>13</v>
      </c>
      <c r="D11" s="150" t="s">
        <v>19</v>
      </c>
      <c r="E11" s="151" t="s">
        <v>20</v>
      </c>
      <c r="F11" s="146" t="s">
        <v>22</v>
      </c>
      <c r="G11" s="146"/>
    </row>
    <row r="12" spans="1:7" ht="23.25" customHeight="1" x14ac:dyDescent="0.3">
      <c r="A12" s="151"/>
      <c r="B12" s="152" t="s">
        <v>9</v>
      </c>
      <c r="C12" s="115"/>
      <c r="D12" s="153">
        <f>SUM(D13:D16)</f>
        <v>6</v>
      </c>
      <c r="E12" s="200"/>
      <c r="F12" s="234">
        <f>SUM(F22)</f>
        <v>1168885.4472000001</v>
      </c>
      <c r="G12" s="151"/>
    </row>
    <row r="13" spans="1:7" x14ac:dyDescent="0.3">
      <c r="A13" s="156">
        <v>1</v>
      </c>
      <c r="B13" s="154" t="s">
        <v>163</v>
      </c>
      <c r="C13" s="164">
        <v>17727</v>
      </c>
      <c r="D13" s="163">
        <v>1</v>
      </c>
      <c r="E13" s="117"/>
      <c r="F13" s="197">
        <f>SUM(C13*12)</f>
        <v>212724</v>
      </c>
      <c r="G13" s="174"/>
    </row>
    <row r="14" spans="1:7" x14ac:dyDescent="0.3">
      <c r="A14" s="156">
        <v>2</v>
      </c>
      <c r="B14" s="233" t="s">
        <v>162</v>
      </c>
      <c r="C14" s="164">
        <v>14850</v>
      </c>
      <c r="D14" s="158">
        <v>3</v>
      </c>
      <c r="E14" s="119"/>
      <c r="F14" s="197">
        <f>SUM(C14*3*12)</f>
        <v>534600</v>
      </c>
      <c r="G14" s="155"/>
    </row>
    <row r="15" spans="1:7" x14ac:dyDescent="0.3">
      <c r="A15" s="156">
        <v>3</v>
      </c>
      <c r="B15" s="233" t="s">
        <v>161</v>
      </c>
      <c r="C15" s="157">
        <v>14850</v>
      </c>
      <c r="D15" s="158">
        <v>1</v>
      </c>
      <c r="E15" s="119"/>
      <c r="F15" s="197">
        <f>SUM(C15*12)</f>
        <v>178200</v>
      </c>
      <c r="G15" s="155"/>
    </row>
    <row r="16" spans="1:7" x14ac:dyDescent="0.3">
      <c r="A16" s="156">
        <v>4</v>
      </c>
      <c r="B16" s="233" t="s">
        <v>160</v>
      </c>
      <c r="C16" s="157">
        <v>12090</v>
      </c>
      <c r="D16" s="158">
        <v>1</v>
      </c>
      <c r="E16" s="119"/>
      <c r="F16" s="197">
        <f>SUM(C16*12)</f>
        <v>145080</v>
      </c>
      <c r="G16" s="155"/>
    </row>
    <row r="17" spans="1:7" x14ac:dyDescent="0.3">
      <c r="A17" s="156"/>
      <c r="B17" s="159"/>
      <c r="C17" s="198"/>
      <c r="D17" s="118"/>
      <c r="E17" s="119"/>
      <c r="F17" s="197"/>
      <c r="G17" s="155"/>
    </row>
    <row r="18" spans="1:7" x14ac:dyDescent="0.3">
      <c r="A18" s="146"/>
      <c r="B18" s="160" t="s">
        <v>30</v>
      </c>
      <c r="C18" s="120"/>
      <c r="D18" s="120"/>
      <c r="E18" s="120"/>
      <c r="F18" s="121">
        <f>SUM(F13:F16)</f>
        <v>1070604</v>
      </c>
      <c r="G18" s="161"/>
    </row>
    <row r="19" spans="1:7" x14ac:dyDescent="0.3">
      <c r="A19" s="146"/>
      <c r="B19" s="154" t="s">
        <v>113</v>
      </c>
      <c r="C19" s="199"/>
      <c r="D19" s="116"/>
      <c r="E19" s="199"/>
      <c r="F19" s="197">
        <f>SUM(F18*3/100)</f>
        <v>32118.12</v>
      </c>
      <c r="G19" s="162"/>
    </row>
    <row r="20" spans="1:7" x14ac:dyDescent="0.3">
      <c r="A20" s="156"/>
      <c r="B20" s="173" t="s">
        <v>30</v>
      </c>
      <c r="C20" s="199"/>
      <c r="D20" s="116"/>
      <c r="E20" s="199"/>
      <c r="F20" s="197">
        <f>SUM(F18:F19)</f>
        <v>1102722.1200000001</v>
      </c>
      <c r="G20" s="162"/>
    </row>
    <row r="21" spans="1:7" x14ac:dyDescent="0.3">
      <c r="A21" s="156"/>
      <c r="B21" s="154" t="s">
        <v>114</v>
      </c>
      <c r="C21" s="199"/>
      <c r="D21" s="116"/>
      <c r="E21" s="199"/>
      <c r="F21" s="197">
        <f>SUM(F20*6/100)</f>
        <v>66163.3272</v>
      </c>
      <c r="G21" s="162"/>
    </row>
    <row r="22" spans="1:7" x14ac:dyDescent="0.3">
      <c r="A22" s="156"/>
      <c r="B22" s="160" t="s">
        <v>30</v>
      </c>
      <c r="C22" s="120"/>
      <c r="D22" s="121"/>
      <c r="E22" s="120"/>
      <c r="F22" s="232">
        <f>SUM(F20:F21)</f>
        <v>1168885.4472000001</v>
      </c>
      <c r="G22" s="165"/>
    </row>
    <row r="23" spans="1:7" x14ac:dyDescent="0.3">
      <c r="A23" s="146"/>
      <c r="B23" s="159"/>
      <c r="C23" s="119"/>
      <c r="D23" s="199"/>
      <c r="E23" s="119"/>
      <c r="F23" s="197"/>
      <c r="G23" s="155"/>
    </row>
    <row r="24" spans="1:7" x14ac:dyDescent="0.3">
      <c r="A24" s="146"/>
      <c r="B24" s="159"/>
      <c r="C24" s="119"/>
      <c r="D24" s="199"/>
      <c r="E24" s="119"/>
      <c r="F24" s="197"/>
      <c r="G24" s="155"/>
    </row>
    <row r="25" spans="1:7" x14ac:dyDescent="0.3">
      <c r="A25" s="146"/>
      <c r="B25" s="159"/>
      <c r="C25" s="119"/>
      <c r="D25" s="199"/>
      <c r="E25" s="119"/>
      <c r="F25" s="197"/>
      <c r="G25" s="155"/>
    </row>
    <row r="26" spans="1:7" x14ac:dyDescent="0.3">
      <c r="A26" s="146"/>
      <c r="B26" s="159"/>
      <c r="C26" s="119"/>
      <c r="D26" s="199"/>
      <c r="E26" s="119"/>
      <c r="F26" s="197"/>
      <c r="G26" s="155"/>
    </row>
    <row r="27" spans="1:7" x14ac:dyDescent="0.3">
      <c r="A27" s="166"/>
      <c r="B27" s="167"/>
      <c r="C27" s="168"/>
      <c r="D27" s="169"/>
      <c r="E27" s="170"/>
      <c r="F27" s="171"/>
      <c r="G27" s="172"/>
    </row>
  </sheetData>
  <mergeCells count="4">
    <mergeCell ref="A2:G2"/>
    <mergeCell ref="A3:G3"/>
    <mergeCell ref="C9:F9"/>
    <mergeCell ref="D10:E10"/>
  </mergeCells>
  <pageMargins left="0.43307086614173229" right="0" top="0.62992125984251968" bottom="0.59055118110236227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topLeftCell="A5" zoomScaleNormal="100" zoomScaleSheetLayoutView="100" workbookViewId="0">
      <selection activeCell="G23" sqref="G23"/>
    </sheetView>
  </sheetViews>
  <sheetFormatPr defaultRowHeight="18.75" x14ac:dyDescent="0.3"/>
  <cols>
    <col min="1" max="1" width="6.5703125" style="18" customWidth="1"/>
    <col min="2" max="2" width="41.85546875" style="18" customWidth="1"/>
    <col min="3" max="8" width="12.140625" style="18" customWidth="1"/>
    <col min="9" max="9" width="39" style="18" bestFit="1" customWidth="1"/>
    <col min="10" max="16384" width="9.140625" style="18"/>
  </cols>
  <sheetData>
    <row r="1" spans="1:9" ht="21" x14ac:dyDescent="0.35">
      <c r="I1" s="132" t="s">
        <v>105</v>
      </c>
    </row>
    <row r="2" spans="1:9" ht="21" x14ac:dyDescent="0.35">
      <c r="A2" s="282" t="s">
        <v>47</v>
      </c>
      <c r="B2" s="282"/>
      <c r="C2" s="282"/>
      <c r="D2" s="282"/>
      <c r="E2" s="282"/>
      <c r="F2" s="282"/>
      <c r="G2" s="282"/>
      <c r="H2" s="282"/>
      <c r="I2" s="282"/>
    </row>
    <row r="3" spans="1:9" ht="21" x14ac:dyDescent="0.35">
      <c r="A3" s="282" t="s">
        <v>111</v>
      </c>
      <c r="B3" s="282"/>
      <c r="C3" s="282"/>
      <c r="D3" s="282"/>
      <c r="E3" s="282"/>
      <c r="F3" s="282"/>
      <c r="G3" s="282"/>
      <c r="H3" s="282"/>
      <c r="I3" s="282"/>
    </row>
    <row r="5" spans="1:9" x14ac:dyDescent="0.3">
      <c r="A5" s="18" t="s">
        <v>53</v>
      </c>
    </row>
    <row r="6" spans="1:9" ht="26.25" x14ac:dyDescent="0.4">
      <c r="A6" s="18" t="s">
        <v>140</v>
      </c>
      <c r="E6" s="19"/>
    </row>
    <row r="7" spans="1:9" x14ac:dyDescent="0.3">
      <c r="A7" s="18" t="s">
        <v>139</v>
      </c>
    </row>
    <row r="8" spans="1:9" x14ac:dyDescent="0.3">
      <c r="A8" s="18" t="s">
        <v>128</v>
      </c>
    </row>
    <row r="9" spans="1:9" x14ac:dyDescent="0.3">
      <c r="A9" s="20" t="s">
        <v>4</v>
      </c>
      <c r="B9" s="20" t="s">
        <v>5</v>
      </c>
      <c r="C9" s="279" t="s">
        <v>115</v>
      </c>
      <c r="D9" s="280"/>
      <c r="E9" s="281"/>
      <c r="F9" s="279" t="s">
        <v>116</v>
      </c>
      <c r="G9" s="280"/>
      <c r="H9" s="281"/>
      <c r="I9" s="20" t="s">
        <v>8</v>
      </c>
    </row>
    <row r="10" spans="1:9" x14ac:dyDescent="0.3">
      <c r="A10" s="24" t="s">
        <v>15</v>
      </c>
      <c r="B10" s="24" t="s">
        <v>25</v>
      </c>
      <c r="C10" s="25" t="s">
        <v>26</v>
      </c>
      <c r="D10" s="25" t="s">
        <v>3</v>
      </c>
      <c r="E10" s="25" t="s">
        <v>21</v>
      </c>
      <c r="F10" s="25" t="s">
        <v>26</v>
      </c>
      <c r="G10" s="25" t="s">
        <v>3</v>
      </c>
      <c r="H10" s="38" t="s">
        <v>21</v>
      </c>
      <c r="I10" s="24" t="s">
        <v>24</v>
      </c>
    </row>
    <row r="11" spans="1:9" x14ac:dyDescent="0.3">
      <c r="A11" s="27" t="s">
        <v>16</v>
      </c>
      <c r="B11" s="27"/>
      <c r="C11" s="37"/>
      <c r="D11" s="27" t="s">
        <v>23</v>
      </c>
      <c r="E11" s="27"/>
      <c r="F11" s="27"/>
      <c r="G11" s="27" t="s">
        <v>23</v>
      </c>
      <c r="H11" s="39"/>
      <c r="I11" s="27"/>
    </row>
    <row r="12" spans="1:9" s="40" customFormat="1" ht="23.25" customHeight="1" x14ac:dyDescent="0.3">
      <c r="A12" s="29"/>
      <c r="B12" s="29" t="s">
        <v>9</v>
      </c>
      <c r="C12" s="153">
        <f>SUM(C13,C16)</f>
        <v>90620</v>
      </c>
      <c r="D12" s="153">
        <f t="shared" ref="D12:H12" si="0">SUM(D13,D16)</f>
        <v>3</v>
      </c>
      <c r="E12" s="153">
        <f t="shared" si="0"/>
        <v>1087440</v>
      </c>
      <c r="F12" s="153">
        <f t="shared" si="0"/>
        <v>118920</v>
      </c>
      <c r="G12" s="153">
        <f t="shared" si="0"/>
        <v>4</v>
      </c>
      <c r="H12" s="153">
        <f t="shared" si="0"/>
        <v>1350450</v>
      </c>
      <c r="I12" s="29" t="s">
        <v>63</v>
      </c>
    </row>
    <row r="13" spans="1:9" x14ac:dyDescent="0.3">
      <c r="A13" s="25"/>
      <c r="B13" s="2" t="s">
        <v>129</v>
      </c>
      <c r="C13" s="260">
        <f>SUM(C14:C15)</f>
        <v>55270</v>
      </c>
      <c r="D13" s="260">
        <f t="shared" ref="D13:H13" si="1">SUM(D14:D15)</f>
        <v>2</v>
      </c>
      <c r="E13" s="260">
        <f t="shared" si="1"/>
        <v>663240</v>
      </c>
      <c r="F13" s="260">
        <f t="shared" si="1"/>
        <v>58040</v>
      </c>
      <c r="G13" s="260">
        <f t="shared" si="1"/>
        <v>2</v>
      </c>
      <c r="H13" s="260">
        <f t="shared" si="1"/>
        <v>696480</v>
      </c>
      <c r="I13" s="25"/>
    </row>
    <row r="14" spans="1:9" x14ac:dyDescent="0.3">
      <c r="A14" s="24">
        <v>1</v>
      </c>
      <c r="B14" s="30" t="s">
        <v>173</v>
      </c>
      <c r="C14" s="255">
        <v>30960</v>
      </c>
      <c r="D14" s="158">
        <v>1</v>
      </c>
      <c r="E14" s="255">
        <f>D14*C14*12</f>
        <v>371520</v>
      </c>
      <c r="F14" s="255">
        <v>32510</v>
      </c>
      <c r="G14" s="158">
        <v>1</v>
      </c>
      <c r="H14" s="255">
        <f>G14*F14*12</f>
        <v>390120</v>
      </c>
      <c r="I14" s="24"/>
    </row>
    <row r="15" spans="1:9" x14ac:dyDescent="0.3">
      <c r="A15" s="24">
        <v>2</v>
      </c>
      <c r="B15" s="30" t="s">
        <v>174</v>
      </c>
      <c r="C15" s="256">
        <v>24310</v>
      </c>
      <c r="D15" s="158">
        <v>1</v>
      </c>
      <c r="E15" s="256">
        <f>(D15*C15*12)</f>
        <v>291720</v>
      </c>
      <c r="F15" s="255">
        <v>25530</v>
      </c>
      <c r="G15" s="158">
        <v>1</v>
      </c>
      <c r="H15" s="256">
        <f>(G15*F15*12)</f>
        <v>306360</v>
      </c>
      <c r="I15" s="24"/>
    </row>
    <row r="16" spans="1:9" x14ac:dyDescent="0.3">
      <c r="A16" s="24"/>
      <c r="B16" s="2" t="s">
        <v>141</v>
      </c>
      <c r="C16" s="261">
        <f>SUM(C17:C18)</f>
        <v>35350</v>
      </c>
      <c r="D16" s="261">
        <f t="shared" ref="D16:H16" si="2">SUM(D17:D18)</f>
        <v>1</v>
      </c>
      <c r="E16" s="261">
        <f t="shared" si="2"/>
        <v>424200</v>
      </c>
      <c r="F16" s="261">
        <f t="shared" si="2"/>
        <v>60880</v>
      </c>
      <c r="G16" s="261">
        <f t="shared" si="2"/>
        <v>2</v>
      </c>
      <c r="H16" s="261">
        <f t="shared" si="2"/>
        <v>653970</v>
      </c>
      <c r="I16" s="24"/>
    </row>
    <row r="17" spans="1:9" s="42" customFormat="1" x14ac:dyDescent="0.3">
      <c r="A17" s="24">
        <v>3</v>
      </c>
      <c r="B17" s="257" t="s">
        <v>175</v>
      </c>
      <c r="C17" s="255">
        <v>35350</v>
      </c>
      <c r="D17" s="158">
        <v>1</v>
      </c>
      <c r="E17" s="255">
        <f>C17*D17*12</f>
        <v>424200</v>
      </c>
      <c r="F17" s="255">
        <v>35350</v>
      </c>
      <c r="G17" s="158">
        <v>1</v>
      </c>
      <c r="H17" s="255">
        <f>F17*G17*12</f>
        <v>424200</v>
      </c>
      <c r="I17" s="24"/>
    </row>
    <row r="18" spans="1:9" x14ac:dyDescent="0.3">
      <c r="A18" s="41">
        <v>4</v>
      </c>
      <c r="B18" s="258" t="s">
        <v>174</v>
      </c>
      <c r="C18" s="248"/>
      <c r="D18" s="248"/>
      <c r="E18" s="248"/>
      <c r="F18" s="263">
        <v>25530</v>
      </c>
      <c r="G18" s="262">
        <v>1</v>
      </c>
      <c r="H18" s="259">
        <f>SUM(F18*9)</f>
        <v>229770</v>
      </c>
      <c r="I18" s="249" t="s">
        <v>176</v>
      </c>
    </row>
    <row r="19" spans="1:9" s="40" customFormat="1" x14ac:dyDescent="0.3">
      <c r="A19" s="24"/>
      <c r="B19" s="43"/>
      <c r="C19" s="31"/>
      <c r="D19" s="31"/>
      <c r="E19" s="31"/>
      <c r="F19" s="250"/>
      <c r="G19" s="251"/>
      <c r="H19" s="250"/>
      <c r="I19" s="24"/>
    </row>
    <row r="20" spans="1:9" x14ac:dyDescent="0.3">
      <c r="A20" s="44"/>
      <c r="B20" s="45"/>
      <c r="C20" s="252"/>
      <c r="D20" s="44"/>
      <c r="E20" s="252"/>
      <c r="F20" s="253"/>
      <c r="G20" s="253"/>
      <c r="H20" s="254"/>
      <c r="I20" s="44"/>
    </row>
    <row r="21" spans="1:9" x14ac:dyDescent="0.3">
      <c r="A21" s="24"/>
      <c r="B21" s="46"/>
      <c r="C21" s="24"/>
      <c r="D21" s="24"/>
      <c r="E21" s="24"/>
      <c r="F21" s="251"/>
      <c r="G21" s="251"/>
      <c r="H21" s="251"/>
      <c r="I21" s="24"/>
    </row>
    <row r="22" spans="1:9" x14ac:dyDescent="0.3">
      <c r="A22" s="24"/>
      <c r="B22" s="46"/>
      <c r="C22" s="24"/>
      <c r="D22" s="24"/>
      <c r="E22" s="24"/>
      <c r="F22" s="251"/>
      <c r="G22" s="251"/>
      <c r="H22" s="251"/>
      <c r="I22" s="47" t="s">
        <v>64</v>
      </c>
    </row>
    <row r="23" spans="1:9" x14ac:dyDescent="0.3">
      <c r="A23" s="24"/>
      <c r="B23" s="46" t="s">
        <v>78</v>
      </c>
      <c r="C23" s="24"/>
      <c r="D23" s="24"/>
      <c r="E23" s="24"/>
      <c r="F23" s="251"/>
      <c r="G23" s="251"/>
      <c r="H23" s="251"/>
      <c r="I23" s="48" t="s">
        <v>65</v>
      </c>
    </row>
    <row r="24" spans="1:9" x14ac:dyDescent="0.3">
      <c r="A24" s="24"/>
      <c r="B24" s="46" t="s">
        <v>61</v>
      </c>
      <c r="C24" s="24"/>
      <c r="D24" s="24"/>
      <c r="E24" s="24"/>
      <c r="F24" s="251"/>
      <c r="G24" s="251"/>
      <c r="H24" s="251"/>
      <c r="I24" s="48" t="s">
        <v>66</v>
      </c>
    </row>
    <row r="25" spans="1:9" x14ac:dyDescent="0.3">
      <c r="A25" s="24"/>
      <c r="B25" s="46" t="s">
        <v>117</v>
      </c>
      <c r="C25" s="24"/>
      <c r="D25" s="24"/>
      <c r="E25" s="24"/>
      <c r="F25" s="251"/>
      <c r="G25" s="251"/>
      <c r="H25" s="251"/>
      <c r="I25" s="48" t="s">
        <v>67</v>
      </c>
    </row>
    <row r="26" spans="1:9" x14ac:dyDescent="0.3">
      <c r="A26" s="44"/>
      <c r="B26" s="45"/>
      <c r="C26" s="112"/>
      <c r="D26" s="112"/>
      <c r="E26" s="112"/>
      <c r="F26" s="113"/>
      <c r="G26" s="113"/>
      <c r="H26" s="114"/>
      <c r="I26" s="48" t="s">
        <v>89</v>
      </c>
    </row>
    <row r="27" spans="1:9" x14ac:dyDescent="0.3">
      <c r="A27" s="24"/>
      <c r="B27" s="46"/>
      <c r="C27" s="110"/>
      <c r="D27" s="110"/>
      <c r="E27" s="110"/>
      <c r="F27" s="111"/>
      <c r="G27" s="111"/>
      <c r="H27" s="111"/>
      <c r="I27" s="48"/>
    </row>
    <row r="28" spans="1:9" x14ac:dyDescent="0.3">
      <c r="A28" s="27"/>
      <c r="B28" s="49"/>
      <c r="C28" s="27"/>
      <c r="D28" s="27"/>
      <c r="E28" s="27"/>
      <c r="F28" s="50"/>
      <c r="G28" s="50"/>
      <c r="H28" s="50"/>
      <c r="I28" s="51"/>
    </row>
    <row r="29" spans="1:9" x14ac:dyDescent="0.3">
      <c r="A29" s="52"/>
      <c r="B29" s="53"/>
      <c r="C29" s="52"/>
      <c r="D29" s="52"/>
      <c r="E29" s="52"/>
      <c r="F29" s="52"/>
      <c r="G29" s="52"/>
      <c r="H29" s="52"/>
      <c r="I29" s="52"/>
    </row>
    <row r="30" spans="1:9" x14ac:dyDescent="0.3">
      <c r="A30" s="52"/>
      <c r="B30" s="53"/>
      <c r="C30" s="52"/>
      <c r="D30" s="52"/>
      <c r="E30" s="52"/>
      <c r="F30" s="52"/>
      <c r="G30" s="52"/>
      <c r="H30" s="52"/>
      <c r="I30" s="52"/>
    </row>
    <row r="31" spans="1:9" x14ac:dyDescent="0.3">
      <c r="A31" s="52"/>
      <c r="B31" s="53"/>
      <c r="C31" s="52"/>
      <c r="D31" s="52"/>
      <c r="E31" s="52"/>
      <c r="F31" s="52"/>
      <c r="G31" s="52"/>
      <c r="H31" s="52"/>
      <c r="I31" s="52"/>
    </row>
    <row r="32" spans="1:9" x14ac:dyDescent="0.3">
      <c r="A32" s="52"/>
      <c r="B32" s="52"/>
      <c r="C32" s="52"/>
      <c r="D32" s="52"/>
      <c r="E32" s="52"/>
      <c r="F32" s="52"/>
      <c r="G32" s="52"/>
      <c r="H32" s="52"/>
      <c r="I32" s="52"/>
    </row>
    <row r="33" spans="1:9" x14ac:dyDescent="0.3">
      <c r="A33" s="52"/>
      <c r="B33" s="52"/>
      <c r="C33" s="52"/>
      <c r="D33" s="52"/>
      <c r="E33" s="52"/>
      <c r="F33" s="52"/>
      <c r="G33" s="52"/>
      <c r="H33" s="52"/>
      <c r="I33" s="52"/>
    </row>
  </sheetData>
  <mergeCells count="4">
    <mergeCell ref="C9:E9"/>
    <mergeCell ref="F9:H9"/>
    <mergeCell ref="A3:I3"/>
    <mergeCell ref="A2:I2"/>
  </mergeCells>
  <phoneticPr fontId="0" type="noConversion"/>
  <pageMargins left="0.47" right="0.16" top="0.72" bottom="0.59055118110236227" header="0" footer="0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topLeftCell="A10" zoomScaleNormal="85" zoomScaleSheetLayoutView="100" workbookViewId="0">
      <selection activeCell="D8" sqref="D8"/>
    </sheetView>
  </sheetViews>
  <sheetFormatPr defaultRowHeight="18.75" x14ac:dyDescent="0.3"/>
  <cols>
    <col min="1" max="1" width="49.5703125" style="18" customWidth="1"/>
    <col min="2" max="2" width="27.140625" style="18" customWidth="1"/>
    <col min="3" max="3" width="24.7109375" style="18" customWidth="1"/>
    <col min="4" max="4" width="49.5703125" style="18" customWidth="1"/>
    <col min="5" max="16384" width="9.140625" style="30"/>
  </cols>
  <sheetData>
    <row r="1" spans="1:4" ht="21" x14ac:dyDescent="0.35">
      <c r="D1" s="132" t="s">
        <v>104</v>
      </c>
    </row>
    <row r="2" spans="1:4" ht="21" x14ac:dyDescent="0.35">
      <c r="A2" s="282" t="s">
        <v>56</v>
      </c>
      <c r="B2" s="282"/>
      <c r="C2" s="282"/>
      <c r="D2" s="282"/>
    </row>
    <row r="3" spans="1:4" ht="21" x14ac:dyDescent="0.35">
      <c r="A3" s="282" t="s">
        <v>118</v>
      </c>
      <c r="B3" s="282"/>
      <c r="C3" s="282"/>
      <c r="D3" s="282"/>
    </row>
    <row r="5" spans="1:4" x14ac:dyDescent="0.3">
      <c r="A5" s="18" t="s">
        <v>53</v>
      </c>
    </row>
    <row r="6" spans="1:4" x14ac:dyDescent="0.3">
      <c r="A6" s="18" t="s">
        <v>84</v>
      </c>
      <c r="B6" s="30"/>
      <c r="C6" s="30"/>
    </row>
    <row r="7" spans="1:4" x14ac:dyDescent="0.3">
      <c r="A7" s="18" t="s">
        <v>83</v>
      </c>
      <c r="B7" s="30"/>
      <c r="C7" s="30"/>
    </row>
    <row r="8" spans="1:4" x14ac:dyDescent="0.3">
      <c r="A8" s="18" t="s">
        <v>82</v>
      </c>
    </row>
    <row r="9" spans="1:4" x14ac:dyDescent="0.3">
      <c r="A9" s="54" t="s">
        <v>4</v>
      </c>
      <c r="B9" s="22" t="s">
        <v>5</v>
      </c>
      <c r="C9" s="22" t="s">
        <v>6</v>
      </c>
      <c r="D9" s="23" t="s">
        <v>7</v>
      </c>
    </row>
    <row r="10" spans="1:4" x14ac:dyDescent="0.3">
      <c r="A10" s="34"/>
      <c r="B10" s="25" t="s">
        <v>48</v>
      </c>
      <c r="C10" s="25" t="s">
        <v>2</v>
      </c>
      <c r="D10" s="25"/>
    </row>
    <row r="11" spans="1:4" x14ac:dyDescent="0.3">
      <c r="A11" s="24" t="s">
        <v>27</v>
      </c>
      <c r="B11" s="24" t="s">
        <v>49</v>
      </c>
      <c r="C11" s="24" t="s">
        <v>12</v>
      </c>
      <c r="D11" s="24" t="s">
        <v>28</v>
      </c>
    </row>
    <row r="12" spans="1:4" x14ac:dyDescent="0.3">
      <c r="A12" s="34"/>
      <c r="B12" s="24">
        <v>2562</v>
      </c>
      <c r="C12" s="24" t="s">
        <v>119</v>
      </c>
      <c r="D12" s="24"/>
    </row>
    <row r="13" spans="1:4" x14ac:dyDescent="0.3">
      <c r="A13" s="37"/>
      <c r="B13" s="27"/>
      <c r="C13" s="27"/>
      <c r="D13" s="27"/>
    </row>
    <row r="14" spans="1:4" ht="23.25" customHeight="1" x14ac:dyDescent="0.3">
      <c r="A14" s="55" t="s">
        <v>9</v>
      </c>
      <c r="B14" s="122">
        <f>SUM(B16+B20+B24)</f>
        <v>0</v>
      </c>
      <c r="C14" s="122">
        <f>SUM(C16+C20+C24)</f>
        <v>0</v>
      </c>
      <c r="D14" s="57"/>
    </row>
    <row r="15" spans="1:4" x14ac:dyDescent="0.3">
      <c r="A15" s="58" t="s">
        <v>86</v>
      </c>
      <c r="B15" s="123"/>
      <c r="C15" s="123"/>
      <c r="D15" s="34"/>
    </row>
    <row r="16" spans="1:4" x14ac:dyDescent="0.3">
      <c r="A16" s="58" t="s">
        <v>90</v>
      </c>
      <c r="B16" s="69">
        <f>SUM(B17:B18)</f>
        <v>0</v>
      </c>
      <c r="C16" s="69">
        <f>SUM(C17:C18)</f>
        <v>0</v>
      </c>
      <c r="D16" s="33"/>
    </row>
    <row r="17" spans="1:4" x14ac:dyDescent="0.3">
      <c r="A17" s="34" t="s">
        <v>91</v>
      </c>
      <c r="B17" s="75"/>
      <c r="C17" s="75"/>
      <c r="D17" s="33"/>
    </row>
    <row r="18" spans="1:4" x14ac:dyDescent="0.3">
      <c r="A18" s="34" t="s">
        <v>92</v>
      </c>
      <c r="B18" s="75"/>
      <c r="C18" s="75"/>
      <c r="D18" s="34"/>
    </row>
    <row r="19" spans="1:4" x14ac:dyDescent="0.3">
      <c r="A19" s="58"/>
      <c r="B19" s="75"/>
      <c r="C19" s="75"/>
      <c r="D19" s="34"/>
    </row>
    <row r="20" spans="1:4" x14ac:dyDescent="0.3">
      <c r="A20" s="128" t="s">
        <v>93</v>
      </c>
      <c r="B20" s="69">
        <f>SUM(B21:B22)</f>
        <v>0</v>
      </c>
      <c r="C20" s="69">
        <f>SUM(C21:C22)</f>
        <v>0</v>
      </c>
      <c r="D20" s="34"/>
    </row>
    <row r="21" spans="1:4" x14ac:dyDescent="0.3">
      <c r="A21" s="127" t="s">
        <v>94</v>
      </c>
      <c r="B21" s="69"/>
      <c r="C21" s="69"/>
      <c r="D21" s="34"/>
    </row>
    <row r="22" spans="1:4" x14ac:dyDescent="0.3">
      <c r="A22" s="127" t="s">
        <v>95</v>
      </c>
      <c r="B22" s="69"/>
      <c r="C22" s="69"/>
      <c r="D22" s="34"/>
    </row>
    <row r="23" spans="1:4" x14ac:dyDescent="0.3">
      <c r="A23" s="127"/>
      <c r="B23" s="69"/>
      <c r="C23" s="69"/>
      <c r="D23" s="34"/>
    </row>
    <row r="24" spans="1:4" x14ac:dyDescent="0.3">
      <c r="A24" s="128" t="s">
        <v>96</v>
      </c>
      <c r="B24" s="69">
        <f>SUM(B25:B26)</f>
        <v>0</v>
      </c>
      <c r="C24" s="69">
        <f>SUM(C25:C26)</f>
        <v>0</v>
      </c>
      <c r="D24" s="46"/>
    </row>
    <row r="25" spans="1:4" x14ac:dyDescent="0.3">
      <c r="A25" s="127" t="s">
        <v>97</v>
      </c>
      <c r="B25" s="69"/>
      <c r="C25" s="125"/>
      <c r="D25" s="46"/>
    </row>
    <row r="26" spans="1:4" x14ac:dyDescent="0.3">
      <c r="A26" s="129" t="s">
        <v>98</v>
      </c>
      <c r="B26" s="124"/>
      <c r="C26" s="130"/>
      <c r="D26" s="49"/>
    </row>
    <row r="27" spans="1:4" x14ac:dyDescent="0.3">
      <c r="A27" s="30"/>
      <c r="B27" s="125"/>
      <c r="C27" s="125"/>
      <c r="D27" s="126"/>
    </row>
    <row r="28" spans="1:4" x14ac:dyDescent="0.3">
      <c r="A28" s="30"/>
      <c r="B28" s="125"/>
      <c r="C28" s="125"/>
      <c r="D28" s="126"/>
    </row>
    <row r="29" spans="1:4" x14ac:dyDescent="0.3">
      <c r="A29" s="30"/>
      <c r="B29" s="30"/>
      <c r="C29" s="30"/>
      <c r="D29" s="30"/>
    </row>
    <row r="30" spans="1:4" x14ac:dyDescent="0.3">
      <c r="A30" s="30"/>
      <c r="B30" s="30"/>
      <c r="C30" s="30"/>
      <c r="D30" s="30"/>
    </row>
    <row r="31" spans="1:4" x14ac:dyDescent="0.3">
      <c r="A31" s="30"/>
      <c r="B31" s="30"/>
      <c r="C31" s="30"/>
      <c r="D31" s="30"/>
    </row>
    <row r="32" spans="1:4" x14ac:dyDescent="0.3">
      <c r="A32" s="30"/>
      <c r="B32" s="30"/>
      <c r="C32" s="30"/>
      <c r="D32" s="30"/>
    </row>
    <row r="33" spans="1:4" x14ac:dyDescent="0.3">
      <c r="A33" s="30"/>
      <c r="B33" s="30"/>
      <c r="C33" s="30"/>
      <c r="D33" s="30"/>
    </row>
    <row r="34" spans="1:4" x14ac:dyDescent="0.3">
      <c r="A34" s="30"/>
      <c r="B34" s="30"/>
      <c r="C34" s="30"/>
      <c r="D34" s="30"/>
    </row>
    <row r="35" spans="1:4" x14ac:dyDescent="0.3">
      <c r="A35" s="30"/>
      <c r="B35" s="30"/>
      <c r="C35" s="30"/>
      <c r="D35" s="30"/>
    </row>
    <row r="36" spans="1:4" x14ac:dyDescent="0.3">
      <c r="A36" s="30"/>
      <c r="B36" s="30"/>
      <c r="C36" s="30"/>
      <c r="D36" s="30"/>
    </row>
    <row r="37" spans="1:4" x14ac:dyDescent="0.3">
      <c r="A37" s="30"/>
      <c r="B37" s="30"/>
      <c r="C37" s="30"/>
      <c r="D37" s="30"/>
    </row>
    <row r="38" spans="1:4" x14ac:dyDescent="0.3">
      <c r="A38" s="30"/>
      <c r="B38" s="30"/>
      <c r="C38" s="30"/>
      <c r="D38" s="30"/>
    </row>
    <row r="39" spans="1:4" x14ac:dyDescent="0.3">
      <c r="A39" s="30"/>
      <c r="B39" s="30"/>
      <c r="C39" s="30"/>
      <c r="D39" s="30"/>
    </row>
    <row r="40" spans="1:4" x14ac:dyDescent="0.3">
      <c r="A40" s="30"/>
      <c r="B40" s="30"/>
      <c r="C40" s="30"/>
      <c r="D40" s="30"/>
    </row>
    <row r="41" spans="1:4" x14ac:dyDescent="0.3">
      <c r="A41" s="30"/>
      <c r="B41" s="30"/>
      <c r="C41" s="30"/>
      <c r="D41" s="30"/>
    </row>
    <row r="42" spans="1:4" x14ac:dyDescent="0.3">
      <c r="A42" s="30"/>
      <c r="B42" s="30"/>
      <c r="C42" s="30"/>
      <c r="D42" s="30"/>
    </row>
    <row r="43" spans="1:4" x14ac:dyDescent="0.3">
      <c r="A43" s="30"/>
      <c r="B43" s="30"/>
      <c r="C43" s="30"/>
      <c r="D43" s="30"/>
    </row>
    <row r="44" spans="1:4" x14ac:dyDescent="0.3">
      <c r="A44" s="30"/>
      <c r="B44" s="30"/>
      <c r="C44" s="30"/>
      <c r="D44" s="30"/>
    </row>
    <row r="45" spans="1:4" x14ac:dyDescent="0.3">
      <c r="A45" s="30"/>
      <c r="B45" s="30"/>
      <c r="C45" s="30"/>
      <c r="D45" s="30"/>
    </row>
  </sheetData>
  <mergeCells count="2">
    <mergeCell ref="A3:D3"/>
    <mergeCell ref="A2:D2"/>
  </mergeCells>
  <phoneticPr fontId="0" type="noConversion"/>
  <pageMargins left="0.79" right="0.32" top="0.62" bottom="0.39370078740157483" header="0.18" footer="0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>
      <selection activeCell="J4" sqref="J4"/>
    </sheetView>
  </sheetViews>
  <sheetFormatPr defaultRowHeight="18.75" x14ac:dyDescent="0.3"/>
  <cols>
    <col min="1" max="1" width="21.42578125" style="18" customWidth="1"/>
    <col min="2" max="11" width="11" style="18" customWidth="1"/>
    <col min="12" max="12" width="28.5703125" style="18" customWidth="1"/>
    <col min="13" max="16384" width="9.140625" style="18"/>
  </cols>
  <sheetData>
    <row r="1" spans="1:12" ht="21" x14ac:dyDescent="0.35">
      <c r="L1" s="132" t="s">
        <v>103</v>
      </c>
    </row>
    <row r="2" spans="1:12" ht="21" x14ac:dyDescent="0.35">
      <c r="A2" s="282" t="s">
        <v>54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spans="1:12" ht="21" x14ac:dyDescent="0.35">
      <c r="A3" s="282" t="s">
        <v>118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</row>
    <row r="5" spans="1:12" x14ac:dyDescent="0.3">
      <c r="A5" s="18" t="s">
        <v>53</v>
      </c>
    </row>
    <row r="6" spans="1:12" ht="26.25" x14ac:dyDescent="0.4">
      <c r="A6" s="18" t="s">
        <v>84</v>
      </c>
      <c r="C6" s="19"/>
      <c r="E6" s="19"/>
      <c r="H6" s="19"/>
    </row>
    <row r="7" spans="1:12" x14ac:dyDescent="0.3">
      <c r="A7" s="18" t="s">
        <v>83</v>
      </c>
      <c r="H7" s="59"/>
    </row>
    <row r="8" spans="1:12" x14ac:dyDescent="0.3">
      <c r="A8" s="18" t="s">
        <v>82</v>
      </c>
    </row>
    <row r="9" spans="1:12" x14ac:dyDescent="0.3">
      <c r="A9" s="54" t="s">
        <v>4</v>
      </c>
      <c r="B9" s="283" t="s">
        <v>5</v>
      </c>
      <c r="C9" s="284"/>
      <c r="D9" s="285"/>
      <c r="E9" s="286"/>
      <c r="F9" s="283" t="s">
        <v>6</v>
      </c>
      <c r="G9" s="285"/>
      <c r="H9" s="286"/>
      <c r="I9" s="283" t="s">
        <v>7</v>
      </c>
      <c r="J9" s="285"/>
      <c r="K9" s="286"/>
      <c r="L9" s="60" t="s">
        <v>8</v>
      </c>
    </row>
    <row r="10" spans="1:12" x14ac:dyDescent="0.3">
      <c r="A10" s="24"/>
      <c r="B10" s="288" t="s">
        <v>120</v>
      </c>
      <c r="C10" s="288"/>
      <c r="D10" s="288"/>
      <c r="E10" s="289"/>
      <c r="F10" s="287" t="s">
        <v>50</v>
      </c>
      <c r="G10" s="288"/>
      <c r="H10" s="289"/>
      <c r="I10" s="287" t="s">
        <v>32</v>
      </c>
      <c r="J10" s="288"/>
      <c r="K10" s="288"/>
      <c r="L10" s="61"/>
    </row>
    <row r="11" spans="1:12" x14ac:dyDescent="0.3">
      <c r="A11" s="24"/>
      <c r="B11" s="290" t="s">
        <v>31</v>
      </c>
      <c r="C11" s="290"/>
      <c r="D11" s="290"/>
      <c r="E11" s="291"/>
      <c r="F11" s="292" t="s">
        <v>121</v>
      </c>
      <c r="G11" s="290"/>
      <c r="H11" s="291"/>
      <c r="I11" s="292" t="s">
        <v>119</v>
      </c>
      <c r="J11" s="290"/>
      <c r="K11" s="290"/>
      <c r="L11" s="24" t="s">
        <v>24</v>
      </c>
    </row>
    <row r="12" spans="1:12" x14ac:dyDescent="0.3">
      <c r="A12" s="24" t="s">
        <v>14</v>
      </c>
      <c r="B12" s="25" t="s">
        <v>29</v>
      </c>
      <c r="C12" s="63" t="s">
        <v>11</v>
      </c>
      <c r="D12" s="25" t="s">
        <v>0</v>
      </c>
      <c r="E12" s="63" t="s">
        <v>30</v>
      </c>
      <c r="F12" s="25" t="s">
        <v>29</v>
      </c>
      <c r="G12" s="25" t="s">
        <v>11</v>
      </c>
      <c r="H12" s="25" t="s">
        <v>30</v>
      </c>
      <c r="I12" s="25" t="s">
        <v>29</v>
      </c>
      <c r="J12" s="25" t="s">
        <v>11</v>
      </c>
      <c r="K12" s="38" t="s">
        <v>30</v>
      </c>
      <c r="L12" s="61"/>
    </row>
    <row r="13" spans="1:12" x14ac:dyDescent="0.3">
      <c r="A13" s="27"/>
      <c r="B13" s="27" t="s">
        <v>1</v>
      </c>
      <c r="C13" s="62" t="s">
        <v>1</v>
      </c>
      <c r="D13" s="27"/>
      <c r="E13" s="62"/>
      <c r="F13" s="27" t="s">
        <v>1</v>
      </c>
      <c r="G13" s="27" t="s">
        <v>1</v>
      </c>
      <c r="H13" s="27"/>
      <c r="I13" s="27" t="s">
        <v>1</v>
      </c>
      <c r="J13" s="27" t="s">
        <v>1</v>
      </c>
      <c r="K13" s="39"/>
      <c r="L13" s="64"/>
    </row>
    <row r="14" spans="1:12" ht="23.25" customHeight="1" x14ac:dyDescent="0.3">
      <c r="A14" s="29" t="s">
        <v>9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x14ac:dyDescent="0.3">
      <c r="A15" s="34" t="s">
        <v>68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x14ac:dyDescent="0.3">
      <c r="A16" s="34" t="s">
        <v>69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x14ac:dyDescent="0.3">
      <c r="A17" s="34" t="s">
        <v>70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x14ac:dyDescent="0.3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3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3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3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x14ac:dyDescent="0.3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x14ac:dyDescent="0.3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</sheetData>
  <mergeCells count="11">
    <mergeCell ref="B11:E11"/>
    <mergeCell ref="F10:H10"/>
    <mergeCell ref="F11:H11"/>
    <mergeCell ref="I11:K11"/>
    <mergeCell ref="I9:K9"/>
    <mergeCell ref="F9:H9"/>
    <mergeCell ref="A2:L2"/>
    <mergeCell ref="A3:L3"/>
    <mergeCell ref="B9:E9"/>
    <mergeCell ref="I10:K10"/>
    <mergeCell ref="B10:E10"/>
  </mergeCells>
  <phoneticPr fontId="0" type="noConversion"/>
  <pageMargins left="0.37" right="0" top="0.75" bottom="0.75" header="0.3" footer="0.3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view="pageBreakPreview" topLeftCell="A31" zoomScaleNormal="100" zoomScaleSheetLayoutView="100" workbookViewId="0">
      <selection activeCell="D44" sqref="D44"/>
    </sheetView>
  </sheetViews>
  <sheetFormatPr defaultRowHeight="18.75" x14ac:dyDescent="0.3"/>
  <cols>
    <col min="1" max="1" width="8" style="18" customWidth="1"/>
    <col min="2" max="2" width="51.42578125" style="18" customWidth="1"/>
    <col min="3" max="3" width="9.28515625" style="18" customWidth="1"/>
    <col min="4" max="4" width="10" style="18" customWidth="1"/>
    <col min="5" max="5" width="11.42578125" style="18" customWidth="1"/>
    <col min="6" max="6" width="10.42578125" style="18" bestFit="1" customWidth="1"/>
    <col min="7" max="7" width="9" style="18" customWidth="1"/>
    <col min="8" max="8" width="9" style="18" bestFit="1" customWidth="1"/>
    <col min="9" max="9" width="43.140625" style="18" bestFit="1" customWidth="1"/>
    <col min="10" max="16384" width="9.140625" style="18"/>
  </cols>
  <sheetData>
    <row r="1" spans="1:9" x14ac:dyDescent="0.3">
      <c r="I1" s="131" t="s">
        <v>102</v>
      </c>
    </row>
    <row r="2" spans="1:9" x14ac:dyDescent="0.3">
      <c r="A2" s="293" t="s">
        <v>57</v>
      </c>
      <c r="B2" s="293"/>
      <c r="C2" s="293"/>
      <c r="D2" s="293"/>
      <c r="E2" s="293"/>
      <c r="F2" s="293"/>
      <c r="G2" s="293"/>
      <c r="H2" s="293"/>
      <c r="I2" s="293"/>
    </row>
    <row r="3" spans="1:9" x14ac:dyDescent="0.3">
      <c r="A3" s="293" t="s">
        <v>118</v>
      </c>
      <c r="B3" s="293"/>
      <c r="C3" s="293"/>
      <c r="D3" s="293"/>
      <c r="E3" s="293"/>
      <c r="F3" s="293"/>
      <c r="G3" s="293"/>
      <c r="H3" s="293"/>
      <c r="I3" s="293"/>
    </row>
    <row r="5" spans="1:9" x14ac:dyDescent="0.3">
      <c r="A5" s="18" t="s">
        <v>53</v>
      </c>
    </row>
    <row r="6" spans="1:9" ht="26.25" x14ac:dyDescent="0.4">
      <c r="A6" s="18" t="s">
        <v>140</v>
      </c>
      <c r="C6" s="19"/>
      <c r="E6" s="266" t="s">
        <v>165</v>
      </c>
      <c r="H6" s="19"/>
    </row>
    <row r="7" spans="1:9" x14ac:dyDescent="0.3">
      <c r="A7" s="18" t="s">
        <v>179</v>
      </c>
      <c r="H7" s="59"/>
    </row>
    <row r="8" spans="1:9" x14ac:dyDescent="0.3">
      <c r="A8" s="18" t="s">
        <v>128</v>
      </c>
    </row>
    <row r="9" spans="1:9" x14ac:dyDescent="0.3">
      <c r="A9" s="20" t="s">
        <v>4</v>
      </c>
      <c r="B9" s="21" t="s">
        <v>5</v>
      </c>
      <c r="C9" s="20" t="s">
        <v>6</v>
      </c>
      <c r="D9" s="20" t="s">
        <v>7</v>
      </c>
      <c r="E9" s="20" t="s">
        <v>8</v>
      </c>
      <c r="F9" s="279" t="s">
        <v>43</v>
      </c>
      <c r="G9" s="280"/>
      <c r="H9" s="281"/>
      <c r="I9" s="20" t="s">
        <v>42</v>
      </c>
    </row>
    <row r="10" spans="1:9" x14ac:dyDescent="0.3">
      <c r="A10" s="24" t="s">
        <v>15</v>
      </c>
      <c r="B10" s="36" t="s">
        <v>33</v>
      </c>
      <c r="C10" s="24" t="s">
        <v>3</v>
      </c>
      <c r="D10" s="24" t="s">
        <v>35</v>
      </c>
      <c r="E10" s="24" t="s">
        <v>30</v>
      </c>
      <c r="F10" s="24" t="s">
        <v>37</v>
      </c>
      <c r="G10" s="292" t="s">
        <v>39</v>
      </c>
      <c r="H10" s="291"/>
      <c r="I10" s="24" t="s">
        <v>52</v>
      </c>
    </row>
    <row r="11" spans="1:9" x14ac:dyDescent="0.3">
      <c r="A11" s="24" t="s">
        <v>16</v>
      </c>
      <c r="B11" s="36" t="s">
        <v>34</v>
      </c>
      <c r="C11" s="24" t="s">
        <v>10</v>
      </c>
      <c r="D11" s="24" t="s">
        <v>36</v>
      </c>
      <c r="E11" s="24"/>
      <c r="F11" s="24" t="s">
        <v>38</v>
      </c>
      <c r="G11" s="38" t="s">
        <v>40</v>
      </c>
      <c r="H11" s="28" t="s">
        <v>41</v>
      </c>
      <c r="I11" s="24"/>
    </row>
    <row r="12" spans="1:9" x14ac:dyDescent="0.3">
      <c r="A12" s="28"/>
      <c r="B12" s="66" t="s">
        <v>9</v>
      </c>
      <c r="C12" s="28"/>
      <c r="D12" s="28"/>
      <c r="E12" s="67">
        <f>SUM(E14)</f>
        <v>2000000</v>
      </c>
      <c r="F12" s="28"/>
      <c r="G12" s="26"/>
      <c r="H12" s="28"/>
      <c r="I12" s="28"/>
    </row>
    <row r="13" spans="1:9" x14ac:dyDescent="0.3">
      <c r="A13" s="25"/>
      <c r="B13" s="34" t="s">
        <v>99</v>
      </c>
      <c r="C13" s="25"/>
      <c r="D13" s="68"/>
      <c r="E13" s="68"/>
      <c r="F13" s="68"/>
      <c r="G13" s="68"/>
      <c r="H13" s="68"/>
      <c r="I13" s="32" t="s">
        <v>51</v>
      </c>
    </row>
    <row r="14" spans="1:9" x14ac:dyDescent="0.3">
      <c r="A14" s="24">
        <v>1</v>
      </c>
      <c r="B14" s="58" t="s">
        <v>244</v>
      </c>
      <c r="C14" s="24" t="s">
        <v>205</v>
      </c>
      <c r="D14" s="198">
        <v>2000000</v>
      </c>
      <c r="E14" s="35">
        <v>2000000</v>
      </c>
      <c r="F14" s="24"/>
      <c r="G14" s="24"/>
      <c r="H14" s="34"/>
      <c r="I14" s="70" t="s">
        <v>206</v>
      </c>
    </row>
    <row r="15" spans="1:9" x14ac:dyDescent="0.3">
      <c r="A15" s="24"/>
      <c r="B15" s="47" t="s">
        <v>177</v>
      </c>
      <c r="C15" s="34"/>
      <c r="D15" s="34"/>
      <c r="E15" s="35"/>
      <c r="F15" s="34"/>
      <c r="G15" s="34"/>
      <c r="H15" s="34"/>
      <c r="I15" s="34" t="s">
        <v>208</v>
      </c>
    </row>
    <row r="16" spans="1:9" x14ac:dyDescent="0.3">
      <c r="A16" s="24"/>
      <c r="B16" s="48" t="s">
        <v>207</v>
      </c>
      <c r="C16" s="24"/>
      <c r="D16" s="31"/>
      <c r="E16" s="31"/>
      <c r="F16" s="34"/>
      <c r="G16" s="34"/>
      <c r="H16" s="34"/>
      <c r="I16" s="34" t="s">
        <v>209</v>
      </c>
    </row>
    <row r="17" spans="1:9" x14ac:dyDescent="0.3">
      <c r="A17" s="24"/>
      <c r="B17" s="48" t="s">
        <v>182</v>
      </c>
      <c r="C17" s="24"/>
      <c r="D17" s="31"/>
      <c r="E17" s="31"/>
      <c r="F17" s="34"/>
      <c r="G17" s="34"/>
      <c r="H17" s="34"/>
      <c r="I17" s="34" t="s">
        <v>210</v>
      </c>
    </row>
    <row r="18" spans="1:9" x14ac:dyDescent="0.3">
      <c r="A18" s="24"/>
      <c r="B18" s="48" t="s">
        <v>183</v>
      </c>
      <c r="C18" s="24"/>
      <c r="D18" s="24"/>
      <c r="E18" s="31"/>
      <c r="F18" s="34"/>
      <c r="G18" s="34"/>
      <c r="H18" s="34"/>
      <c r="I18" s="34" t="s">
        <v>211</v>
      </c>
    </row>
    <row r="19" spans="1:9" x14ac:dyDescent="0.3">
      <c r="A19" s="24"/>
      <c r="B19" s="48" t="s">
        <v>184</v>
      </c>
      <c r="C19" s="24"/>
      <c r="D19" s="24"/>
      <c r="E19" s="31"/>
      <c r="F19" s="34"/>
      <c r="G19" s="34"/>
      <c r="H19" s="34"/>
      <c r="I19" s="264" t="s">
        <v>212</v>
      </c>
    </row>
    <row r="20" spans="1:9" x14ac:dyDescent="0.3">
      <c r="A20" s="24"/>
      <c r="B20" s="47" t="s">
        <v>178</v>
      </c>
      <c r="C20" s="24"/>
      <c r="D20" s="24"/>
      <c r="E20" s="31"/>
      <c r="F20" s="34"/>
      <c r="G20" s="34"/>
      <c r="H20" s="34"/>
      <c r="I20" s="264" t="s">
        <v>213</v>
      </c>
    </row>
    <row r="21" spans="1:9" x14ac:dyDescent="0.3">
      <c r="A21" s="24"/>
      <c r="B21" s="48" t="s">
        <v>180</v>
      </c>
      <c r="C21" s="24"/>
      <c r="D21" s="31"/>
      <c r="E21" s="31"/>
      <c r="F21" s="34"/>
      <c r="G21" s="34"/>
      <c r="H21" s="34"/>
      <c r="I21" s="264" t="s">
        <v>214</v>
      </c>
    </row>
    <row r="22" spans="1:9" x14ac:dyDescent="0.3">
      <c r="A22" s="34"/>
      <c r="B22" s="48" t="s">
        <v>181</v>
      </c>
      <c r="C22" s="34"/>
      <c r="D22" s="34"/>
      <c r="E22" s="35"/>
      <c r="F22" s="34"/>
      <c r="G22" s="34"/>
      <c r="H22" s="34"/>
      <c r="I22" s="264" t="s">
        <v>215</v>
      </c>
    </row>
    <row r="23" spans="1:9" x14ac:dyDescent="0.3">
      <c r="A23" s="34"/>
      <c r="B23" s="48" t="s">
        <v>185</v>
      </c>
      <c r="C23" s="34"/>
      <c r="D23" s="34"/>
      <c r="E23" s="34"/>
      <c r="F23" s="34"/>
      <c r="G23" s="34"/>
      <c r="H23" s="34"/>
      <c r="I23" s="264" t="s">
        <v>216</v>
      </c>
    </row>
    <row r="24" spans="1:9" x14ac:dyDescent="0.3">
      <c r="A24" s="34"/>
      <c r="B24" s="48" t="s">
        <v>186</v>
      </c>
      <c r="C24" s="34"/>
      <c r="D24" s="34"/>
      <c r="E24" s="34"/>
      <c r="F24" s="34"/>
      <c r="G24" s="34"/>
      <c r="H24" s="34"/>
      <c r="I24" s="264" t="s">
        <v>217</v>
      </c>
    </row>
    <row r="25" spans="1:9" x14ac:dyDescent="0.3">
      <c r="A25" s="34"/>
      <c r="B25" s="48" t="s">
        <v>187</v>
      </c>
      <c r="C25" s="34"/>
      <c r="D25" s="34"/>
      <c r="E25" s="34"/>
      <c r="F25" s="34"/>
      <c r="G25" s="34"/>
      <c r="H25" s="34"/>
      <c r="I25" s="264" t="s">
        <v>218</v>
      </c>
    </row>
    <row r="26" spans="1:9" x14ac:dyDescent="0.3">
      <c r="A26" s="34"/>
      <c r="B26" s="48" t="s">
        <v>188</v>
      </c>
      <c r="C26" s="34"/>
      <c r="D26" s="34"/>
      <c r="E26" s="34"/>
      <c r="F26" s="34"/>
      <c r="G26" s="34"/>
      <c r="H26" s="34"/>
      <c r="I26" s="264" t="s">
        <v>219</v>
      </c>
    </row>
    <row r="27" spans="1:9" x14ac:dyDescent="0.3">
      <c r="A27" s="34"/>
      <c r="B27" s="48" t="s">
        <v>189</v>
      </c>
      <c r="C27" s="34"/>
      <c r="D27" s="34"/>
      <c r="E27" s="34"/>
      <c r="F27" s="34"/>
      <c r="G27" s="34"/>
      <c r="H27" s="34"/>
      <c r="I27" s="264" t="s">
        <v>231</v>
      </c>
    </row>
    <row r="28" spans="1:9" x14ac:dyDescent="0.3">
      <c r="A28" s="34"/>
      <c r="B28" s="48" t="s">
        <v>190</v>
      </c>
      <c r="C28" s="34"/>
      <c r="D28" s="34"/>
      <c r="E28" s="34"/>
      <c r="F28" s="34"/>
      <c r="G28" s="34"/>
      <c r="H28" s="34"/>
      <c r="I28" s="264" t="s">
        <v>232</v>
      </c>
    </row>
    <row r="29" spans="1:9" x14ac:dyDescent="0.3">
      <c r="A29" s="34"/>
      <c r="B29" s="48" t="s">
        <v>191</v>
      </c>
      <c r="C29" s="34"/>
      <c r="D29" s="34"/>
      <c r="E29" s="34"/>
      <c r="F29" s="34"/>
      <c r="G29" s="34"/>
      <c r="H29" s="34"/>
      <c r="I29" s="264" t="s">
        <v>233</v>
      </c>
    </row>
    <row r="30" spans="1:9" x14ac:dyDescent="0.3">
      <c r="A30" s="34"/>
      <c r="B30" s="48" t="s">
        <v>192</v>
      </c>
      <c r="C30" s="34"/>
      <c r="D30" s="34"/>
      <c r="E30" s="34"/>
      <c r="F30" s="34"/>
      <c r="G30" s="34"/>
      <c r="H30" s="34"/>
      <c r="I30" s="264" t="s">
        <v>230</v>
      </c>
    </row>
    <row r="31" spans="1:9" x14ac:dyDescent="0.3">
      <c r="A31" s="37"/>
      <c r="B31" s="51" t="s">
        <v>193</v>
      </c>
      <c r="C31" s="37"/>
      <c r="D31" s="37"/>
      <c r="E31" s="37"/>
      <c r="F31" s="37"/>
      <c r="G31" s="37"/>
      <c r="H31" s="37"/>
      <c r="I31" s="265" t="s">
        <v>229</v>
      </c>
    </row>
    <row r="32" spans="1:9" x14ac:dyDescent="0.3">
      <c r="A32" s="34"/>
      <c r="B32" s="48" t="s">
        <v>194</v>
      </c>
      <c r="C32" s="34"/>
      <c r="D32" s="34"/>
      <c r="E32" s="34"/>
      <c r="F32" s="34"/>
      <c r="G32" s="34"/>
      <c r="H32" s="34"/>
      <c r="I32" s="264" t="s">
        <v>228</v>
      </c>
    </row>
    <row r="33" spans="1:9" x14ac:dyDescent="0.3">
      <c r="A33" s="34"/>
      <c r="B33" s="48" t="s">
        <v>195</v>
      </c>
      <c r="C33" s="34"/>
      <c r="D33" s="34"/>
      <c r="E33" s="34"/>
      <c r="F33" s="34"/>
      <c r="G33" s="34"/>
      <c r="H33" s="34"/>
      <c r="I33" s="264" t="s">
        <v>227</v>
      </c>
    </row>
    <row r="34" spans="1:9" x14ac:dyDescent="0.3">
      <c r="A34" s="34"/>
      <c r="B34" s="48" t="s">
        <v>196</v>
      </c>
      <c r="C34" s="34"/>
      <c r="D34" s="34"/>
      <c r="E34" s="34"/>
      <c r="F34" s="34"/>
      <c r="G34" s="34"/>
      <c r="H34" s="34"/>
      <c r="I34" s="264" t="s">
        <v>226</v>
      </c>
    </row>
    <row r="35" spans="1:9" x14ac:dyDescent="0.3">
      <c r="A35" s="34"/>
      <c r="B35" s="48" t="s">
        <v>197</v>
      </c>
      <c r="C35" s="34"/>
      <c r="D35" s="34"/>
      <c r="E35" s="34"/>
      <c r="F35" s="34"/>
      <c r="G35" s="34"/>
      <c r="H35" s="34"/>
      <c r="I35" s="264" t="s">
        <v>225</v>
      </c>
    </row>
    <row r="36" spans="1:9" x14ac:dyDescent="0.3">
      <c r="A36" s="34"/>
      <c r="B36" s="48" t="s">
        <v>198</v>
      </c>
      <c r="C36" s="34"/>
      <c r="D36" s="34"/>
      <c r="E36" s="34"/>
      <c r="F36" s="34"/>
      <c r="G36" s="34"/>
      <c r="H36" s="34"/>
      <c r="I36" s="264" t="s">
        <v>224</v>
      </c>
    </row>
    <row r="37" spans="1:9" x14ac:dyDescent="0.3">
      <c r="A37" s="34"/>
      <c r="B37" s="48" t="s">
        <v>234</v>
      </c>
      <c r="C37" s="34"/>
      <c r="D37" s="34"/>
      <c r="E37" s="34"/>
      <c r="F37" s="34"/>
      <c r="G37" s="34"/>
      <c r="H37" s="34"/>
      <c r="I37" s="264" t="s">
        <v>223</v>
      </c>
    </row>
    <row r="38" spans="1:9" x14ac:dyDescent="0.3">
      <c r="A38" s="34"/>
      <c r="B38" s="48" t="s">
        <v>200</v>
      </c>
      <c r="C38" s="34"/>
      <c r="D38" s="34"/>
      <c r="E38" s="34"/>
      <c r="F38" s="34"/>
      <c r="G38" s="34"/>
      <c r="H38" s="34"/>
      <c r="I38" s="264" t="s">
        <v>222</v>
      </c>
    </row>
    <row r="39" spans="1:9" x14ac:dyDescent="0.3">
      <c r="A39" s="34"/>
      <c r="B39" s="48" t="s">
        <v>199</v>
      </c>
      <c r="C39" s="34"/>
      <c r="D39" s="34"/>
      <c r="E39" s="34"/>
      <c r="F39" s="34"/>
      <c r="G39" s="34"/>
      <c r="H39" s="34"/>
      <c r="I39" s="264" t="s">
        <v>221</v>
      </c>
    </row>
    <row r="40" spans="1:9" x14ac:dyDescent="0.3">
      <c r="A40" s="34"/>
      <c r="B40" s="48" t="s">
        <v>200</v>
      </c>
      <c r="C40" s="34"/>
      <c r="D40" s="34"/>
      <c r="E40" s="34"/>
      <c r="F40" s="34"/>
      <c r="G40" s="34"/>
      <c r="H40" s="34"/>
      <c r="I40" s="264" t="s">
        <v>220</v>
      </c>
    </row>
    <row r="41" spans="1:9" x14ac:dyDescent="0.3">
      <c r="A41" s="34"/>
      <c r="B41" s="48"/>
      <c r="C41" s="34"/>
      <c r="D41" s="34"/>
      <c r="E41" s="34"/>
      <c r="F41" s="34"/>
      <c r="G41" s="34"/>
      <c r="H41" s="34"/>
      <c r="I41" s="264" t="s">
        <v>246</v>
      </c>
    </row>
    <row r="42" spans="1:9" x14ac:dyDescent="0.3">
      <c r="A42" s="34"/>
      <c r="B42" s="48"/>
      <c r="C42" s="34"/>
      <c r="D42" s="34"/>
      <c r="E42" s="34"/>
      <c r="F42" s="34"/>
      <c r="G42" s="34"/>
      <c r="H42" s="34"/>
      <c r="I42" s="264" t="s">
        <v>245</v>
      </c>
    </row>
    <row r="43" spans="1:9" x14ac:dyDescent="0.3">
      <c r="A43" s="34"/>
      <c r="B43" s="48"/>
      <c r="C43" s="34"/>
      <c r="D43" s="34"/>
      <c r="E43" s="34"/>
      <c r="F43" s="34"/>
      <c r="G43" s="34"/>
      <c r="H43" s="34"/>
      <c r="I43" s="264" t="s">
        <v>247</v>
      </c>
    </row>
    <row r="44" spans="1:9" x14ac:dyDescent="0.3">
      <c r="A44" s="37"/>
      <c r="B44" s="37"/>
      <c r="C44" s="37"/>
      <c r="D44" s="37"/>
      <c r="E44" s="37"/>
      <c r="F44" s="37"/>
      <c r="G44" s="37"/>
      <c r="H44" s="37"/>
      <c r="I44" s="37"/>
    </row>
    <row r="45" spans="1:9" x14ac:dyDescent="0.3">
      <c r="A45" s="40" t="s">
        <v>201</v>
      </c>
      <c r="B45" s="18" t="s">
        <v>100</v>
      </c>
    </row>
    <row r="46" spans="1:9" ht="21" x14ac:dyDescent="0.35">
      <c r="A46" s="71"/>
      <c r="B46" s="18" t="s">
        <v>202</v>
      </c>
    </row>
    <row r="47" spans="1:9" x14ac:dyDescent="0.3">
      <c r="B47" s="18" t="s">
        <v>203</v>
      </c>
      <c r="C47" s="80"/>
      <c r="D47" s="80"/>
      <c r="E47" s="80"/>
    </row>
    <row r="48" spans="1:9" x14ac:dyDescent="0.3">
      <c r="B48" s="18" t="s">
        <v>204</v>
      </c>
    </row>
    <row r="49" spans="2:2" x14ac:dyDescent="0.3">
      <c r="B49" s="294" t="s">
        <v>248</v>
      </c>
    </row>
  </sheetData>
  <mergeCells count="4">
    <mergeCell ref="G10:H10"/>
    <mergeCell ref="F9:H9"/>
    <mergeCell ref="A3:I3"/>
    <mergeCell ref="A2:I2"/>
  </mergeCells>
  <phoneticPr fontId="0" type="noConversion"/>
  <pageMargins left="0.39370078740157483" right="0" top="0.6692913385826772" bottom="0.15748031496062992" header="0" footer="0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BreakPreview" zoomScaleNormal="110" zoomScaleSheetLayoutView="100" workbookViewId="0">
      <selection activeCell="D40" sqref="D40"/>
    </sheetView>
  </sheetViews>
  <sheetFormatPr defaultRowHeight="18.75" x14ac:dyDescent="0.3"/>
  <cols>
    <col min="1" max="1" width="51.28515625" style="18" customWidth="1"/>
    <col min="2" max="2" width="19" style="18" customWidth="1"/>
    <col min="3" max="3" width="17.85546875" style="18" customWidth="1"/>
    <col min="4" max="4" width="61.7109375" style="18" customWidth="1"/>
    <col min="5" max="16384" width="9.140625" style="18"/>
  </cols>
  <sheetData>
    <row r="1" spans="1:5" x14ac:dyDescent="0.3">
      <c r="D1" s="131" t="s">
        <v>101</v>
      </c>
    </row>
    <row r="2" spans="1:5" ht="21" x14ac:dyDescent="0.35">
      <c r="A2" s="282" t="s">
        <v>55</v>
      </c>
      <c r="B2" s="282"/>
      <c r="C2" s="282"/>
      <c r="D2" s="282"/>
    </row>
    <row r="3" spans="1:5" ht="21" x14ac:dyDescent="0.35">
      <c r="A3" s="282" t="s">
        <v>118</v>
      </c>
      <c r="B3" s="282"/>
      <c r="C3" s="282"/>
      <c r="D3" s="282"/>
    </row>
    <row r="5" spans="1:5" x14ac:dyDescent="0.3">
      <c r="A5" s="18" t="s">
        <v>53</v>
      </c>
    </row>
    <row r="6" spans="1:5" ht="26.25" x14ac:dyDescent="0.4">
      <c r="A6" s="18" t="s">
        <v>84</v>
      </c>
      <c r="C6" s="19"/>
      <c r="E6" s="19"/>
    </row>
    <row r="7" spans="1:5" x14ac:dyDescent="0.3">
      <c r="A7" s="18" t="s">
        <v>83</v>
      </c>
    </row>
    <row r="8" spans="1:5" x14ac:dyDescent="0.3">
      <c r="A8" s="18" t="s">
        <v>82</v>
      </c>
    </row>
    <row r="9" spans="1:5" x14ac:dyDescent="0.3">
      <c r="A9" s="54" t="s">
        <v>4</v>
      </c>
      <c r="B9" s="54" t="s">
        <v>5</v>
      </c>
      <c r="C9" s="54" t="s">
        <v>6</v>
      </c>
      <c r="D9" s="54" t="s">
        <v>7</v>
      </c>
    </row>
    <row r="10" spans="1:5" x14ac:dyDescent="0.3">
      <c r="A10" s="25"/>
      <c r="B10" s="25" t="s">
        <v>48</v>
      </c>
      <c r="C10" s="25" t="s">
        <v>2</v>
      </c>
      <c r="D10" s="32"/>
    </row>
    <row r="11" spans="1:5" x14ac:dyDescent="0.3">
      <c r="A11" s="24" t="s">
        <v>44</v>
      </c>
      <c r="B11" s="24" t="s">
        <v>49</v>
      </c>
      <c r="C11" s="24" t="s">
        <v>12</v>
      </c>
      <c r="D11" s="24" t="s">
        <v>28</v>
      </c>
    </row>
    <row r="12" spans="1:5" x14ac:dyDescent="0.3">
      <c r="A12" s="27"/>
      <c r="B12" s="27" t="s">
        <v>123</v>
      </c>
      <c r="C12" s="27" t="s">
        <v>119</v>
      </c>
      <c r="D12" s="37"/>
    </row>
    <row r="13" spans="1:5" ht="24" customHeight="1" x14ac:dyDescent="0.3">
      <c r="A13" s="55" t="s">
        <v>9</v>
      </c>
      <c r="B13" s="56"/>
      <c r="C13" s="56"/>
      <c r="D13" s="57" t="s">
        <v>80</v>
      </c>
    </row>
    <row r="14" spans="1:5" x14ac:dyDescent="0.3">
      <c r="A14" s="72" t="s">
        <v>235</v>
      </c>
      <c r="B14" s="32"/>
      <c r="C14" s="76"/>
      <c r="D14" s="32"/>
    </row>
    <row r="15" spans="1:5" x14ac:dyDescent="0.3">
      <c r="A15" s="34" t="s">
        <v>236</v>
      </c>
      <c r="B15" s="34"/>
      <c r="C15" s="35"/>
      <c r="D15" s="70"/>
    </row>
    <row r="16" spans="1:5" x14ac:dyDescent="0.3">
      <c r="A16" s="34" t="s">
        <v>237</v>
      </c>
      <c r="B16" s="35"/>
      <c r="C16" s="35"/>
      <c r="D16" s="70"/>
    </row>
    <row r="17" spans="1:4" x14ac:dyDescent="0.3">
      <c r="A17" s="34" t="s">
        <v>237</v>
      </c>
      <c r="B17" s="35"/>
      <c r="C17" s="35"/>
      <c r="D17" s="70"/>
    </row>
    <row r="18" spans="1:4" x14ac:dyDescent="0.3">
      <c r="A18" s="58"/>
      <c r="B18" s="58"/>
      <c r="C18" s="75"/>
      <c r="D18" s="73"/>
    </row>
    <row r="19" spans="1:4" x14ac:dyDescent="0.3">
      <c r="A19" s="34" t="s">
        <v>238</v>
      </c>
      <c r="B19" s="34"/>
      <c r="C19" s="198"/>
      <c r="D19" s="70"/>
    </row>
    <row r="20" spans="1:4" x14ac:dyDescent="0.3">
      <c r="A20" s="34" t="s">
        <v>237</v>
      </c>
      <c r="B20" s="34"/>
      <c r="C20" s="198"/>
      <c r="D20" s="70"/>
    </row>
    <row r="21" spans="1:4" x14ac:dyDescent="0.3">
      <c r="A21" s="34" t="s">
        <v>237</v>
      </c>
      <c r="B21" s="34"/>
      <c r="C21" s="198"/>
      <c r="D21" s="73"/>
    </row>
    <row r="22" spans="1:4" x14ac:dyDescent="0.3">
      <c r="A22" s="58"/>
      <c r="B22" s="58"/>
      <c r="C22" s="75"/>
      <c r="D22" s="73"/>
    </row>
    <row r="23" spans="1:4" x14ac:dyDescent="0.3">
      <c r="A23" s="34"/>
      <c r="B23" s="34"/>
      <c r="C23" s="198"/>
      <c r="D23" s="70"/>
    </row>
    <row r="24" spans="1:4" x14ac:dyDescent="0.3">
      <c r="A24" s="34"/>
      <c r="B24" s="34"/>
      <c r="C24" s="198"/>
      <c r="D24" s="70"/>
    </row>
    <row r="25" spans="1:4" x14ac:dyDescent="0.3">
      <c r="A25" s="37"/>
      <c r="B25" s="37"/>
      <c r="C25" s="37"/>
      <c r="D25" s="37"/>
    </row>
    <row r="26" spans="1:4" x14ac:dyDescent="0.3">
      <c r="D26" s="40"/>
    </row>
    <row r="27" spans="1:4" x14ac:dyDescent="0.3">
      <c r="D27" s="40"/>
    </row>
    <row r="28" spans="1:4" x14ac:dyDescent="0.3">
      <c r="D28" s="40"/>
    </row>
    <row r="29" spans="1:4" x14ac:dyDescent="0.3">
      <c r="D29" s="40"/>
    </row>
    <row r="30" spans="1:4" x14ac:dyDescent="0.3">
      <c r="D30" s="40"/>
    </row>
    <row r="31" spans="1:4" x14ac:dyDescent="0.3">
      <c r="D31" s="40"/>
    </row>
    <row r="32" spans="1:4" x14ac:dyDescent="0.3">
      <c r="D32" s="40"/>
    </row>
    <row r="33" spans="1:4" x14ac:dyDescent="0.3">
      <c r="D33" s="40"/>
    </row>
    <row r="34" spans="1:4" ht="21" x14ac:dyDescent="0.35">
      <c r="A34" s="74" t="s">
        <v>81</v>
      </c>
      <c r="B34" s="74"/>
      <c r="C34" s="74"/>
    </row>
    <row r="35" spans="1:4" ht="21" x14ac:dyDescent="0.35">
      <c r="A35" s="74"/>
      <c r="B35" s="74" t="s">
        <v>60</v>
      </c>
      <c r="C35" s="74"/>
    </row>
    <row r="36" spans="1:4" ht="21" x14ac:dyDescent="0.35">
      <c r="A36" s="74"/>
      <c r="B36" s="74" t="s">
        <v>58</v>
      </c>
      <c r="C36" s="74"/>
    </row>
    <row r="37" spans="1:4" ht="21" x14ac:dyDescent="0.35">
      <c r="A37" s="74"/>
      <c r="B37" s="74" t="s">
        <v>59</v>
      </c>
      <c r="C37" s="74"/>
    </row>
    <row r="38" spans="1:4" ht="21" x14ac:dyDescent="0.35">
      <c r="A38" s="74"/>
      <c r="B38" s="74" t="s">
        <v>239</v>
      </c>
      <c r="C38" s="74"/>
    </row>
    <row r="39" spans="1:4" ht="21" x14ac:dyDescent="0.35">
      <c r="A39" s="74" t="s">
        <v>108</v>
      </c>
      <c r="B39" s="74" t="s">
        <v>240</v>
      </c>
      <c r="C39" s="74"/>
    </row>
    <row r="40" spans="1:4" ht="21" x14ac:dyDescent="0.35">
      <c r="A40" s="74"/>
      <c r="B40" s="74" t="s">
        <v>79</v>
      </c>
      <c r="C40" s="74"/>
    </row>
    <row r="41" spans="1:4" ht="21" x14ac:dyDescent="0.35">
      <c r="A41" s="74"/>
      <c r="B41" s="74" t="s">
        <v>241</v>
      </c>
      <c r="C41" s="74"/>
    </row>
    <row r="42" spans="1:4" ht="21" x14ac:dyDescent="0.35">
      <c r="A42" s="74"/>
      <c r="B42" s="74" t="s">
        <v>242</v>
      </c>
      <c r="C42" s="74"/>
    </row>
    <row r="43" spans="1:4" ht="21" x14ac:dyDescent="0.35">
      <c r="A43" s="74"/>
      <c r="B43" s="74"/>
      <c r="C43" s="74"/>
    </row>
    <row r="44" spans="1:4" x14ac:dyDescent="0.3">
      <c r="A44" s="18" t="s">
        <v>109</v>
      </c>
    </row>
    <row r="45" spans="1:4" x14ac:dyDescent="0.3">
      <c r="A45" s="18" t="s">
        <v>122</v>
      </c>
    </row>
    <row r="46" spans="1:4" x14ac:dyDescent="0.3">
      <c r="A46" s="18" t="s">
        <v>243</v>
      </c>
    </row>
    <row r="47" spans="1:4" x14ac:dyDescent="0.3">
      <c r="A47" s="18" t="s">
        <v>110</v>
      </c>
    </row>
  </sheetData>
  <mergeCells count="2">
    <mergeCell ref="A3:D3"/>
    <mergeCell ref="A2:D2"/>
  </mergeCells>
  <phoneticPr fontId="0" type="noConversion"/>
  <pageMargins left="0.77" right="0" top="0.62" bottom="0.39370078740157483" header="0" footer="0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ง.140-บริหาร</vt:lpstr>
      <vt:lpstr>ง.140-จัดการ</vt:lpstr>
      <vt:lpstr>ง.141</vt:lpstr>
      <vt:lpstr>ง.142</vt:lpstr>
      <vt:lpstr>ง.143</vt:lpstr>
      <vt:lpstr>ง.144</vt:lpstr>
      <vt:lpstr>ง.145</vt:lpstr>
      <vt:lpstr>ง.146</vt:lpstr>
      <vt:lpstr>ง.144!Print_Area</vt:lpstr>
      <vt:lpstr>ง.145!Print_Area</vt:lpstr>
      <vt:lpstr>'ง.140-จัดการ'!Print_Titles</vt:lpstr>
      <vt:lpstr>'ง.140-บริหาร'!Print_Titles</vt:lpstr>
      <vt:lpstr>ง.143!Print_Titles</vt:lpstr>
      <vt:lpstr>ง.145!Print_Titles</vt:lpstr>
    </vt:vector>
  </TitlesOfParts>
  <Company>kmitnb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Celeron1</dc:creator>
  <cp:lastModifiedBy>lalita0600</cp:lastModifiedBy>
  <cp:lastPrinted>2018-09-19T07:09:10Z</cp:lastPrinted>
  <dcterms:created xsi:type="dcterms:W3CDTF">2000-03-08T07:05:13Z</dcterms:created>
  <dcterms:modified xsi:type="dcterms:W3CDTF">2018-09-19T08:06:47Z</dcterms:modified>
</cp:coreProperties>
</file>