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NTANA\Desktop\กรอกข้อมูล 58-60\"/>
    </mc:Choice>
  </mc:AlternateContent>
  <bookViews>
    <workbookView xWindow="0" yWindow="0" windowWidth="28800" windowHeight="12435" firstSheet="1" activeTab="1"/>
  </bookViews>
  <sheets>
    <sheet name="Sum" sheetId="66" state="hidden" r:id="rId1"/>
    <sheet name="A" sheetId="1" r:id="rId2"/>
    <sheet name="B_58" sheetId="7" r:id="rId3"/>
    <sheet name="B_59" sheetId="89" r:id="rId4"/>
    <sheet name="B_60" sheetId="90" r:id="rId5"/>
    <sheet name="120_58" sheetId="3" r:id="rId6"/>
    <sheet name="120_59" sheetId="67" r:id="rId7"/>
    <sheet name="120_60" sheetId="68" r:id="rId8"/>
    <sheet name="130_58" sheetId="65" r:id="rId9"/>
    <sheet name="130_59" sheetId="71" r:id="rId10"/>
    <sheet name="130_60" sheetId="72" r:id="rId11"/>
    <sheet name="140_58" sheetId="64" r:id="rId12"/>
    <sheet name="140_59" sheetId="73" r:id="rId13"/>
    <sheet name="140_60" sheetId="74" r:id="rId14"/>
    <sheet name="190_58" sheetId="63" r:id="rId15"/>
    <sheet name="190_59" sheetId="75" r:id="rId16"/>
    <sheet name="190_60" sheetId="76" r:id="rId17"/>
    <sheet name="200_58" sheetId="45" r:id="rId18"/>
    <sheet name="200_59" sheetId="77" r:id="rId19"/>
    <sheet name="200_60" sheetId="78" r:id="rId20"/>
    <sheet name="300" sheetId="48" r:id="rId21"/>
    <sheet name="400_58" sheetId="34" r:id="rId22"/>
    <sheet name="400_59" sheetId="79" r:id="rId23"/>
    <sheet name="400_60" sheetId="80" r:id="rId24"/>
    <sheet name="datatable" sheetId="27" state="hidden" r:id="rId25"/>
    <sheet name="Sheet16" sheetId="30" r:id="rId26"/>
  </sheets>
  <definedNames>
    <definedName name="_xlnm.Print_Area" localSheetId="5">'120_58'!$A$1:$K$58</definedName>
    <definedName name="_xlnm.Print_Area" localSheetId="6">'120_59'!$A$1:$K$58</definedName>
    <definedName name="_xlnm.Print_Area" localSheetId="7">'120_60'!$A$1:$K$58</definedName>
    <definedName name="_xlnm.Print_Area" localSheetId="8">'130_58'!$A$1:$K$58</definedName>
    <definedName name="_xlnm.Print_Area" localSheetId="9">'130_59'!$A$1:$K$58</definedName>
    <definedName name="_xlnm.Print_Area" localSheetId="10">'130_60'!$A$1:$K$58</definedName>
    <definedName name="_xlnm.Print_Area" localSheetId="11">'140_58'!$A$1:$K$58</definedName>
    <definedName name="_xlnm.Print_Area" localSheetId="12">'140_59'!$A$1:$K$58</definedName>
    <definedName name="_xlnm.Print_Area" localSheetId="13">'140_60'!$A$1:$K$58</definedName>
    <definedName name="_xlnm.Print_Area" localSheetId="14">'190_58'!$A$1:$K$41</definedName>
    <definedName name="_xlnm.Print_Area" localSheetId="15">'190_59'!$A$1:$K$41</definedName>
    <definedName name="_xlnm.Print_Area" localSheetId="16">'190_60'!$A$1:$K$41</definedName>
    <definedName name="_xlnm.Print_Area" localSheetId="17">'200_58'!$A$1:$K$170</definedName>
    <definedName name="_xlnm.Print_Area" localSheetId="18">'200_59'!$A$1:$K$170</definedName>
    <definedName name="_xlnm.Print_Area" localSheetId="19">'200_60'!$A$1:$K$170</definedName>
    <definedName name="_xlnm.Print_Area" localSheetId="20">'300'!$A$1:$K$43</definedName>
    <definedName name="_xlnm.Print_Area" localSheetId="21">'400_58'!$A$1:$K$24</definedName>
    <definedName name="_xlnm.Print_Area" localSheetId="22">'400_59'!$A$1:$K$24</definedName>
    <definedName name="_xlnm.Print_Area" localSheetId="23">'400_60'!$A$1:$K$24</definedName>
    <definedName name="_xlnm.Print_Area" localSheetId="0">Sum!$A$1:$L$120</definedName>
    <definedName name="_xlnm.Print_Titles" localSheetId="5">'120_58'!$1:$9</definedName>
    <definedName name="_xlnm.Print_Titles" localSheetId="6">'120_59'!$1:$9</definedName>
    <definedName name="_xlnm.Print_Titles" localSheetId="7">'120_60'!$1:$9</definedName>
    <definedName name="_xlnm.Print_Titles" localSheetId="8">'130_58'!$1:$9</definedName>
    <definedName name="_xlnm.Print_Titles" localSheetId="9">'130_59'!$1:$9</definedName>
    <definedName name="_xlnm.Print_Titles" localSheetId="10">'130_60'!$1:$9</definedName>
    <definedName name="_xlnm.Print_Titles" localSheetId="11">'140_58'!$1:$9</definedName>
    <definedName name="_xlnm.Print_Titles" localSheetId="12">'140_59'!$1:$9</definedName>
    <definedName name="_xlnm.Print_Titles" localSheetId="13">'140_60'!$1:$9</definedName>
    <definedName name="_xlnm.Print_Titles" localSheetId="14">'190_58'!$8:$9</definedName>
    <definedName name="_xlnm.Print_Titles" localSheetId="15">'190_59'!$8:$9</definedName>
    <definedName name="_xlnm.Print_Titles" localSheetId="16">'190_60'!$8:$9</definedName>
    <definedName name="_xlnm.Print_Titles" localSheetId="17">'200_58'!$1:$9</definedName>
    <definedName name="_xlnm.Print_Titles" localSheetId="18">'200_59'!$1:$9</definedName>
    <definedName name="_xlnm.Print_Titles" localSheetId="19">'200_60'!$1:$9</definedName>
    <definedName name="_xlnm.Print_Titles" localSheetId="20">'300'!$8:$9</definedName>
    <definedName name="_xlnm.Print_Titles" localSheetId="21">'400_58'!$8:$9</definedName>
    <definedName name="_xlnm.Print_Titles" localSheetId="22">'400_59'!$8:$9</definedName>
    <definedName name="_xlnm.Print_Titles" localSheetId="23">'400_60'!$8:$9</definedName>
    <definedName name="_xlnm.Print_Titles" localSheetId="0">Sum!$5:$6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F34" i="7"/>
  <c r="E34" i="7"/>
  <c r="D34" i="7"/>
  <c r="C34" i="7"/>
  <c r="B34" i="7"/>
  <c r="H33" i="7"/>
  <c r="H32" i="7"/>
  <c r="H31" i="7"/>
  <c r="H30" i="7"/>
  <c r="H29" i="7"/>
  <c r="G34" i="89"/>
  <c r="F34" i="89"/>
  <c r="E34" i="89"/>
  <c r="D34" i="89"/>
  <c r="C34" i="89"/>
  <c r="B34" i="89"/>
  <c r="H33" i="89"/>
  <c r="H32" i="89"/>
  <c r="H31" i="89"/>
  <c r="H30" i="89"/>
  <c r="H29" i="89"/>
  <c r="H34" i="89" s="1"/>
  <c r="G34" i="90"/>
  <c r="F34" i="90"/>
  <c r="E34" i="90"/>
  <c r="D34" i="90"/>
  <c r="C34" i="90"/>
  <c r="B34" i="90"/>
  <c r="H33" i="90"/>
  <c r="H32" i="90"/>
  <c r="H31" i="90"/>
  <c r="H30" i="90"/>
  <c r="H34" i="90" s="1"/>
  <c r="H29" i="90"/>
  <c r="H34" i="7" l="1"/>
  <c r="K71" i="66" l="1"/>
  <c r="J71" i="66"/>
  <c r="K70" i="66"/>
  <c r="J70" i="66"/>
  <c r="K69" i="66"/>
  <c r="J69" i="66"/>
  <c r="H71" i="66"/>
  <c r="G71" i="66"/>
  <c r="H70" i="66"/>
  <c r="G70" i="66"/>
  <c r="H69" i="66"/>
  <c r="G69" i="66"/>
  <c r="E71" i="66"/>
  <c r="E70" i="66"/>
  <c r="E69" i="66"/>
  <c r="D71" i="66"/>
  <c r="D70" i="66"/>
  <c r="L66" i="66"/>
  <c r="K66" i="66"/>
  <c r="J66" i="66"/>
  <c r="I66" i="66"/>
  <c r="H66" i="66"/>
  <c r="G66" i="66"/>
  <c r="E66" i="66"/>
  <c r="L55" i="66"/>
  <c r="K55" i="66"/>
  <c r="J55" i="66"/>
  <c r="I55" i="66"/>
  <c r="H55" i="66"/>
  <c r="G55" i="66"/>
  <c r="E55" i="66"/>
  <c r="J175" i="78" l="1"/>
  <c r="K175" i="77"/>
  <c r="J175" i="77"/>
  <c r="I175" i="77"/>
  <c r="J175" i="45"/>
  <c r="K174" i="78" l="1"/>
  <c r="J174" i="78"/>
  <c r="I174" i="78"/>
  <c r="K173" i="78"/>
  <c r="J173" i="78"/>
  <c r="I173" i="78"/>
  <c r="K172" i="78"/>
  <c r="J172" i="78"/>
  <c r="I172" i="78"/>
  <c r="J171" i="78"/>
  <c r="K174" i="77"/>
  <c r="J174" i="77"/>
  <c r="I174" i="77"/>
  <c r="K173" i="77"/>
  <c r="J173" i="77"/>
  <c r="I173" i="77"/>
  <c r="K172" i="77"/>
  <c r="J172" i="77"/>
  <c r="I172" i="77"/>
  <c r="K171" i="77"/>
  <c r="J171" i="77"/>
  <c r="I171" i="77"/>
  <c r="J171" i="45"/>
  <c r="J172" i="45"/>
  <c r="K172" i="45"/>
  <c r="J173" i="45"/>
  <c r="K173" i="45"/>
  <c r="J174" i="45"/>
  <c r="K174" i="45"/>
  <c r="I173" i="45"/>
  <c r="I174" i="45" l="1"/>
  <c r="I172" i="45"/>
  <c r="V23" i="90" l="1"/>
  <c r="V22" i="90"/>
  <c r="Y21" i="90"/>
  <c r="Y23" i="90" s="1"/>
  <c r="X21" i="90"/>
  <c r="X23" i="90" s="1"/>
  <c r="W21" i="90"/>
  <c r="W23" i="90" s="1"/>
  <c r="V21" i="90"/>
  <c r="T21" i="90"/>
  <c r="S21" i="90"/>
  <c r="S23" i="90" s="1"/>
  <c r="R21" i="90"/>
  <c r="Q21" i="90"/>
  <c r="Q22" i="90" s="1"/>
  <c r="O21" i="90"/>
  <c r="N21" i="90"/>
  <c r="M21" i="90"/>
  <c r="L21" i="90"/>
  <c r="J21" i="90"/>
  <c r="I21" i="90"/>
  <c r="H21" i="90"/>
  <c r="G21" i="90"/>
  <c r="E21" i="90"/>
  <c r="D21" i="90"/>
  <c r="C21" i="90"/>
  <c r="B21" i="90"/>
  <c r="AD20" i="90"/>
  <c r="AC20" i="90"/>
  <c r="AB20" i="90"/>
  <c r="AA20" i="90"/>
  <c r="AD19" i="90"/>
  <c r="AC19" i="90"/>
  <c r="AB19" i="90"/>
  <c r="AA19" i="90"/>
  <c r="AD18" i="90"/>
  <c r="AC18" i="90"/>
  <c r="AB18" i="90"/>
  <c r="AA18" i="90"/>
  <c r="AA21" i="90" s="1"/>
  <c r="G12" i="90"/>
  <c r="F12" i="90"/>
  <c r="E12" i="90"/>
  <c r="D12" i="90"/>
  <c r="C12" i="90"/>
  <c r="B12" i="90"/>
  <c r="H11" i="90"/>
  <c r="H10" i="90"/>
  <c r="H9" i="90"/>
  <c r="B3" i="90"/>
  <c r="B2" i="90"/>
  <c r="B1" i="90"/>
  <c r="V22" i="89"/>
  <c r="Y21" i="89"/>
  <c r="Y23" i="89" s="1"/>
  <c r="X21" i="89"/>
  <c r="X23" i="89" s="1"/>
  <c r="W21" i="89"/>
  <c r="V21" i="89"/>
  <c r="V23" i="89" s="1"/>
  <c r="T21" i="89"/>
  <c r="S21" i="89"/>
  <c r="R21" i="89"/>
  <c r="R23" i="89" s="1"/>
  <c r="Q21" i="89"/>
  <c r="Q22" i="89" s="1"/>
  <c r="O21" i="89"/>
  <c r="N21" i="89"/>
  <c r="M21" i="89"/>
  <c r="L21" i="89"/>
  <c r="J21" i="89"/>
  <c r="I21" i="89"/>
  <c r="H21" i="89"/>
  <c r="G21" i="89"/>
  <c r="E21" i="89"/>
  <c r="D21" i="89"/>
  <c r="C21" i="89"/>
  <c r="B21" i="89"/>
  <c r="B22" i="89" s="1"/>
  <c r="AD20" i="89"/>
  <c r="AC20" i="89"/>
  <c r="AB20" i="89"/>
  <c r="AA20" i="89"/>
  <c r="AD19" i="89"/>
  <c r="AC19" i="89"/>
  <c r="AB19" i="89"/>
  <c r="AA19" i="89"/>
  <c r="AD18" i="89"/>
  <c r="AD21" i="89" s="1"/>
  <c r="AC18" i="89"/>
  <c r="AB18" i="89"/>
  <c r="AB21" i="89" s="1"/>
  <c r="AA18" i="89"/>
  <c r="AA21" i="89" s="1"/>
  <c r="G12" i="89"/>
  <c r="F12" i="89"/>
  <c r="E12" i="89"/>
  <c r="D12" i="89"/>
  <c r="C12" i="89"/>
  <c r="B12" i="89"/>
  <c r="H11" i="89"/>
  <c r="H10" i="89"/>
  <c r="H9" i="89"/>
  <c r="B3" i="89"/>
  <c r="B2" i="89"/>
  <c r="B1" i="89"/>
  <c r="V25" i="7"/>
  <c r="Q25" i="7"/>
  <c r="G25" i="7"/>
  <c r="L22" i="89" l="1"/>
  <c r="N23" i="89" s="1"/>
  <c r="AC21" i="89"/>
  <c r="H12" i="89"/>
  <c r="AC21" i="90"/>
  <c r="L22" i="90"/>
  <c r="L23" i="90" s="1"/>
  <c r="AD21" i="90"/>
  <c r="AB21" i="90"/>
  <c r="B22" i="90"/>
  <c r="E23" i="90" s="1"/>
  <c r="H12" i="90"/>
  <c r="I23" i="90"/>
  <c r="Q25" i="90"/>
  <c r="T23" i="90"/>
  <c r="M23" i="90"/>
  <c r="G23" i="90"/>
  <c r="H23" i="90"/>
  <c r="R23" i="90"/>
  <c r="V25" i="90"/>
  <c r="G22" i="90"/>
  <c r="Q23" i="90"/>
  <c r="L25" i="89"/>
  <c r="H23" i="89"/>
  <c r="B25" i="89"/>
  <c r="C23" i="89"/>
  <c r="D23" i="89"/>
  <c r="E23" i="89"/>
  <c r="AA22" i="89"/>
  <c r="L24" i="89" s="1"/>
  <c r="G23" i="89"/>
  <c r="S23" i="89"/>
  <c r="T23" i="89"/>
  <c r="Q25" i="89"/>
  <c r="B23" i="89"/>
  <c r="W23" i="89"/>
  <c r="V25" i="89"/>
  <c r="G22" i="89"/>
  <c r="Q23" i="89"/>
  <c r="X20" i="27"/>
  <c r="X9" i="27"/>
  <c r="X11" i="27"/>
  <c r="X12" i="27"/>
  <c r="X13" i="27"/>
  <c r="X14" i="27"/>
  <c r="X15" i="27"/>
  <c r="X16" i="27"/>
  <c r="X18" i="27"/>
  <c r="X19" i="27"/>
  <c r="X21" i="27"/>
  <c r="X22" i="27"/>
  <c r="X23" i="27"/>
  <c r="X24" i="27"/>
  <c r="X25" i="27"/>
  <c r="X26" i="27"/>
  <c r="X27" i="27"/>
  <c r="X10" i="27"/>
  <c r="W10" i="27"/>
  <c r="W11" i="27"/>
  <c r="W12" i="27"/>
  <c r="W13" i="27"/>
  <c r="W14" i="27"/>
  <c r="W15" i="27"/>
  <c r="W16" i="27"/>
  <c r="W18" i="27"/>
  <c r="W19" i="27"/>
  <c r="W21" i="27"/>
  <c r="W22" i="27"/>
  <c r="W23" i="27"/>
  <c r="W24" i="27"/>
  <c r="W25" i="27"/>
  <c r="W26" i="27"/>
  <c r="W27" i="27"/>
  <c r="U12" i="27"/>
  <c r="U13" i="27"/>
  <c r="U14" i="27"/>
  <c r="U15" i="27"/>
  <c r="U16" i="27"/>
  <c r="U17" i="27"/>
  <c r="W17" i="27" s="1"/>
  <c r="X17" i="27" s="1"/>
  <c r="U18" i="27"/>
  <c r="U19" i="27"/>
  <c r="U21" i="27"/>
  <c r="U22" i="27"/>
  <c r="U23" i="27"/>
  <c r="U24" i="27"/>
  <c r="U25" i="27"/>
  <c r="U26" i="27"/>
  <c r="U27" i="27"/>
  <c r="U11" i="27"/>
  <c r="U10" i="27"/>
  <c r="L23" i="89" l="1"/>
  <c r="O23" i="89"/>
  <c r="M23" i="89"/>
  <c r="AA23" i="89"/>
  <c r="AC23" i="89"/>
  <c r="AB23" i="89"/>
  <c r="V24" i="89"/>
  <c r="B24" i="89"/>
  <c r="L25" i="90"/>
  <c r="O23" i="90"/>
  <c r="N23" i="90"/>
  <c r="D23" i="90"/>
  <c r="B23" i="90"/>
  <c r="C23" i="90"/>
  <c r="AA22" i="90"/>
  <c r="AA23" i="90" s="1"/>
  <c r="B25" i="90"/>
  <c r="G25" i="90"/>
  <c r="J23" i="90"/>
  <c r="AA25" i="89"/>
  <c r="Q24" i="89"/>
  <c r="AD23" i="89"/>
  <c r="I23" i="89"/>
  <c r="G25" i="89"/>
  <c r="G24" i="89"/>
  <c r="J23" i="89"/>
  <c r="E8" i="27"/>
  <c r="G8" i="27"/>
  <c r="H8" i="27" s="1"/>
  <c r="AA24" i="89" l="1"/>
  <c r="AC23" i="90"/>
  <c r="Q24" i="90"/>
  <c r="G24" i="90"/>
  <c r="AA25" i="90"/>
  <c r="AB23" i="90"/>
  <c r="L24" i="90"/>
  <c r="V24" i="90"/>
  <c r="AD23" i="90"/>
  <c r="B24" i="90"/>
  <c r="K60" i="66"/>
  <c r="J60" i="66"/>
  <c r="H60" i="66"/>
  <c r="G60" i="66"/>
  <c r="E60" i="66"/>
  <c r="D60" i="66"/>
  <c r="K74" i="66"/>
  <c r="J74" i="66"/>
  <c r="H74" i="66"/>
  <c r="G74" i="66"/>
  <c r="E74" i="66"/>
  <c r="D74" i="66"/>
  <c r="AA24" i="90" l="1"/>
  <c r="I60" i="66"/>
  <c r="L60" i="66"/>
  <c r="F60" i="66"/>
  <c r="J65" i="66"/>
  <c r="J64" i="66"/>
  <c r="J63" i="66"/>
  <c r="J62" i="66"/>
  <c r="G65" i="66"/>
  <c r="G64" i="66"/>
  <c r="G63" i="66"/>
  <c r="G62" i="66"/>
  <c r="D65" i="66"/>
  <c r="D64" i="66"/>
  <c r="D63" i="66"/>
  <c r="D62" i="66"/>
  <c r="K65" i="66" l="1"/>
  <c r="L65" i="66" s="1"/>
  <c r="H65" i="66"/>
  <c r="I65" i="66" s="1"/>
  <c r="E65" i="66"/>
  <c r="F65" i="66" s="1"/>
  <c r="K63" i="66" l="1"/>
  <c r="K64" i="66"/>
  <c r="K62" i="66"/>
  <c r="H63" i="66"/>
  <c r="H64" i="66"/>
  <c r="H62" i="66"/>
  <c r="E63" i="66"/>
  <c r="E64" i="66"/>
  <c r="E62" i="66"/>
  <c r="J120" i="78" l="1"/>
  <c r="I120" i="78"/>
  <c r="K67" i="78"/>
  <c r="K66" i="78"/>
  <c r="K65" i="78"/>
  <c r="J120" i="77"/>
  <c r="I120" i="77"/>
  <c r="K67" i="77"/>
  <c r="K66" i="77"/>
  <c r="K65" i="77"/>
  <c r="J120" i="45"/>
  <c r="I120" i="45"/>
  <c r="K67" i="45"/>
  <c r="K66" i="45"/>
  <c r="K65" i="45"/>
  <c r="H11" i="7" l="1"/>
  <c r="H10" i="7"/>
  <c r="H9" i="7"/>
  <c r="K134" i="77" l="1"/>
  <c r="M23" i="76" l="1"/>
  <c r="M23" i="75"/>
  <c r="M23" i="63"/>
  <c r="J36" i="74" l="1"/>
  <c r="I36" i="74"/>
  <c r="J36" i="73"/>
  <c r="I36" i="73"/>
  <c r="J36" i="64"/>
  <c r="I36" i="64"/>
  <c r="J36" i="72"/>
  <c r="I36" i="72"/>
  <c r="J36" i="71"/>
  <c r="I36" i="71"/>
  <c r="J36" i="65"/>
  <c r="I36" i="65"/>
  <c r="J36" i="68"/>
  <c r="I36" i="68"/>
  <c r="J36" i="67"/>
  <c r="I36" i="67"/>
  <c r="K42" i="48"/>
  <c r="J42" i="48"/>
  <c r="I42" i="48"/>
  <c r="K24" i="48"/>
  <c r="J24" i="48"/>
  <c r="I24" i="48"/>
  <c r="J41" i="76"/>
  <c r="I41" i="76"/>
  <c r="J41" i="75"/>
  <c r="I41" i="75"/>
  <c r="J41" i="63"/>
  <c r="I41" i="63"/>
  <c r="J57" i="74"/>
  <c r="I57" i="74"/>
  <c r="J57" i="73"/>
  <c r="I57" i="73"/>
  <c r="J57" i="64"/>
  <c r="I57" i="64"/>
  <c r="J57" i="72"/>
  <c r="I57" i="72"/>
  <c r="J57" i="71"/>
  <c r="I57" i="71"/>
  <c r="J57" i="65"/>
  <c r="I57" i="65"/>
  <c r="J57" i="68"/>
  <c r="I57" i="68"/>
  <c r="J57" i="67"/>
  <c r="I57" i="67"/>
  <c r="J57" i="3"/>
  <c r="I57" i="3"/>
  <c r="J36" i="3"/>
  <c r="I36" i="3"/>
  <c r="J23" i="34"/>
  <c r="I23" i="34"/>
  <c r="J23" i="79"/>
  <c r="I23" i="79"/>
  <c r="J23" i="80"/>
  <c r="I23" i="80"/>
  <c r="K20" i="80"/>
  <c r="K21" i="80"/>
  <c r="K19" i="80"/>
  <c r="K23" i="80" s="1"/>
  <c r="I8" i="80"/>
  <c r="K20" i="79"/>
  <c r="K21" i="79"/>
  <c r="K19" i="79"/>
  <c r="I8" i="79"/>
  <c r="K20" i="34"/>
  <c r="K21" i="34"/>
  <c r="K19" i="34"/>
  <c r="K23" i="34" s="1"/>
  <c r="I8" i="78"/>
  <c r="I8" i="77"/>
  <c r="I8" i="76"/>
  <c r="I8" i="75"/>
  <c r="K53" i="66"/>
  <c r="J53" i="66"/>
  <c r="H53" i="66"/>
  <c r="G53" i="66"/>
  <c r="E53" i="66"/>
  <c r="D53" i="66"/>
  <c r="K51" i="66"/>
  <c r="J51" i="66"/>
  <c r="H51" i="66"/>
  <c r="G51" i="66"/>
  <c r="E51" i="66"/>
  <c r="D51" i="66"/>
  <c r="K49" i="66"/>
  <c r="K48" i="66"/>
  <c r="K67" i="66" s="1"/>
  <c r="J49" i="66"/>
  <c r="J48" i="66"/>
  <c r="J67" i="66" s="1"/>
  <c r="H49" i="66"/>
  <c r="H48" i="66"/>
  <c r="H67" i="66" s="1"/>
  <c r="G49" i="66"/>
  <c r="G48" i="66"/>
  <c r="G67" i="66" s="1"/>
  <c r="E49" i="66"/>
  <c r="E48" i="66"/>
  <c r="E67" i="66" s="1"/>
  <c r="D49" i="66"/>
  <c r="D48" i="66"/>
  <c r="D67" i="66" s="1"/>
  <c r="I8" i="67"/>
  <c r="I8" i="68"/>
  <c r="I8" i="71"/>
  <c r="I8" i="72"/>
  <c r="I8" i="73"/>
  <c r="I8" i="74"/>
  <c r="K23" i="79" l="1"/>
  <c r="M23" i="79" s="1"/>
  <c r="M23" i="80"/>
  <c r="I58" i="3"/>
  <c r="M23" i="34"/>
  <c r="K110" i="66"/>
  <c r="J110" i="66"/>
  <c r="H110" i="66"/>
  <c r="G110" i="66"/>
  <c r="E110" i="66"/>
  <c r="D110" i="66"/>
  <c r="K107" i="66"/>
  <c r="J107" i="66"/>
  <c r="H107" i="66"/>
  <c r="G107" i="66"/>
  <c r="E107" i="66"/>
  <c r="D107" i="66"/>
  <c r="K93" i="66"/>
  <c r="J93" i="66"/>
  <c r="H93" i="66"/>
  <c r="G93" i="66"/>
  <c r="E93" i="66"/>
  <c r="D93" i="66"/>
  <c r="K80" i="66"/>
  <c r="J80" i="66"/>
  <c r="H80" i="66"/>
  <c r="G80" i="66"/>
  <c r="E80" i="66"/>
  <c r="D80" i="66"/>
  <c r="K106" i="66"/>
  <c r="K105" i="66"/>
  <c r="K104" i="66"/>
  <c r="K103" i="66"/>
  <c r="K102" i="66"/>
  <c r="K101" i="66"/>
  <c r="K100" i="66"/>
  <c r="K99" i="66"/>
  <c r="K98" i="66"/>
  <c r="K97" i="66"/>
  <c r="K96" i="66"/>
  <c r="J106" i="66"/>
  <c r="J105" i="66"/>
  <c r="J104" i="66"/>
  <c r="J103" i="66"/>
  <c r="J102" i="66"/>
  <c r="J101" i="66"/>
  <c r="J100" i="66"/>
  <c r="J99" i="66"/>
  <c r="J98" i="66"/>
  <c r="J97" i="66"/>
  <c r="J96" i="66"/>
  <c r="H106" i="66"/>
  <c r="H105" i="66"/>
  <c r="H104" i="66"/>
  <c r="H103" i="66"/>
  <c r="H102" i="66"/>
  <c r="H101" i="66"/>
  <c r="H100" i="66"/>
  <c r="H99" i="66"/>
  <c r="H98" i="66"/>
  <c r="H97" i="66"/>
  <c r="H96" i="66"/>
  <c r="G106" i="66"/>
  <c r="G105" i="66"/>
  <c r="G104" i="66"/>
  <c r="G103" i="66"/>
  <c r="G102" i="66"/>
  <c r="G101" i="66"/>
  <c r="G100" i="66"/>
  <c r="G99" i="66"/>
  <c r="G98" i="66"/>
  <c r="G97" i="66"/>
  <c r="G96" i="66"/>
  <c r="E106" i="66"/>
  <c r="E105" i="66"/>
  <c r="E104" i="66"/>
  <c r="E103" i="66"/>
  <c r="E102" i="66"/>
  <c r="E101" i="66"/>
  <c r="E100" i="66"/>
  <c r="E99" i="66"/>
  <c r="E98" i="66"/>
  <c r="E97" i="66"/>
  <c r="E96" i="66"/>
  <c r="D106" i="66"/>
  <c r="D105" i="66"/>
  <c r="D104" i="66"/>
  <c r="D103" i="66"/>
  <c r="D102" i="66"/>
  <c r="D101" i="66"/>
  <c r="D100" i="66"/>
  <c r="D99" i="66"/>
  <c r="D98" i="66"/>
  <c r="D97" i="66"/>
  <c r="D96" i="66"/>
  <c r="J92" i="66"/>
  <c r="J91" i="66"/>
  <c r="J90" i="66"/>
  <c r="J89" i="66"/>
  <c r="J88" i="66"/>
  <c r="J87" i="66"/>
  <c r="J86" i="66"/>
  <c r="J85" i="66"/>
  <c r="J84" i="66"/>
  <c r="J83" i="66"/>
  <c r="K92" i="66"/>
  <c r="K91" i="66"/>
  <c r="K90" i="66"/>
  <c r="K89" i="66"/>
  <c r="K88" i="66"/>
  <c r="K87" i="66"/>
  <c r="K86" i="66"/>
  <c r="K85" i="66"/>
  <c r="K84" i="66"/>
  <c r="K83" i="66"/>
  <c r="L64" i="66"/>
  <c r="L63" i="66"/>
  <c r="H92" i="66"/>
  <c r="H91" i="66"/>
  <c r="H90" i="66"/>
  <c r="H89" i="66"/>
  <c r="H88" i="66"/>
  <c r="H87" i="66"/>
  <c r="H86" i="66"/>
  <c r="H85" i="66"/>
  <c r="H84" i="66"/>
  <c r="H83" i="66"/>
  <c r="G92" i="66"/>
  <c r="G91" i="66"/>
  <c r="G90" i="66"/>
  <c r="G89" i="66"/>
  <c r="G88" i="66"/>
  <c r="G87" i="66"/>
  <c r="G86" i="66"/>
  <c r="G85" i="66"/>
  <c r="G84" i="66"/>
  <c r="G83" i="66"/>
  <c r="I64" i="66"/>
  <c r="I63" i="66"/>
  <c r="E92" i="66"/>
  <c r="E91" i="66"/>
  <c r="E90" i="66"/>
  <c r="E89" i="66"/>
  <c r="E88" i="66"/>
  <c r="E87" i="66"/>
  <c r="E86" i="66"/>
  <c r="E85" i="66"/>
  <c r="E84" i="66"/>
  <c r="D92" i="66"/>
  <c r="D91" i="66"/>
  <c r="D90" i="66"/>
  <c r="D89" i="66"/>
  <c r="D88" i="66"/>
  <c r="D87" i="66"/>
  <c r="D86" i="66"/>
  <c r="D85" i="66"/>
  <c r="D84" i="66"/>
  <c r="D83" i="66"/>
  <c r="E83" i="66"/>
  <c r="F64" i="66"/>
  <c r="F63" i="66"/>
  <c r="K79" i="66"/>
  <c r="K78" i="66"/>
  <c r="K77" i="66"/>
  <c r="K76" i="66"/>
  <c r="K75" i="66"/>
  <c r="J79" i="66"/>
  <c r="J78" i="66"/>
  <c r="J77" i="66"/>
  <c r="J76" i="66"/>
  <c r="J75" i="66"/>
  <c r="H79" i="66"/>
  <c r="H78" i="66"/>
  <c r="H77" i="66"/>
  <c r="H76" i="66"/>
  <c r="H75" i="66"/>
  <c r="G79" i="66"/>
  <c r="G78" i="66"/>
  <c r="G77" i="66"/>
  <c r="G76" i="66"/>
  <c r="G75" i="66"/>
  <c r="E79" i="66"/>
  <c r="E78" i="66"/>
  <c r="E77" i="66"/>
  <c r="E76" i="66"/>
  <c r="E75" i="66"/>
  <c r="D79" i="66"/>
  <c r="D78" i="66"/>
  <c r="D77" i="66"/>
  <c r="D76" i="66"/>
  <c r="D75" i="66"/>
  <c r="K59" i="66"/>
  <c r="K58" i="66"/>
  <c r="K57" i="66"/>
  <c r="J59" i="66"/>
  <c r="J58" i="66"/>
  <c r="J57" i="66"/>
  <c r="H59" i="66"/>
  <c r="H58" i="66"/>
  <c r="H57" i="66"/>
  <c r="G59" i="66"/>
  <c r="G58" i="66"/>
  <c r="G57" i="66"/>
  <c r="E59" i="66"/>
  <c r="D59" i="66"/>
  <c r="E58" i="66"/>
  <c r="D58" i="66"/>
  <c r="E57" i="66"/>
  <c r="D57" i="66"/>
  <c r="K54" i="66"/>
  <c r="K52" i="66"/>
  <c r="K50" i="66"/>
  <c r="J54" i="66"/>
  <c r="J52" i="66"/>
  <c r="J50" i="66"/>
  <c r="H54" i="66"/>
  <c r="H52" i="66"/>
  <c r="H50" i="66"/>
  <c r="G54" i="66"/>
  <c r="G52" i="66"/>
  <c r="G50" i="66"/>
  <c r="E54" i="66"/>
  <c r="E52" i="66"/>
  <c r="E50" i="66"/>
  <c r="D54" i="66"/>
  <c r="D52" i="66"/>
  <c r="D50" i="66"/>
  <c r="K46" i="66"/>
  <c r="K45" i="66"/>
  <c r="J46" i="66"/>
  <c r="J45" i="66"/>
  <c r="H46" i="66"/>
  <c r="H45" i="66"/>
  <c r="G46" i="66"/>
  <c r="G45" i="66"/>
  <c r="E46" i="66"/>
  <c r="E45" i="66"/>
  <c r="D46" i="66"/>
  <c r="D45" i="66"/>
  <c r="K41" i="66"/>
  <c r="K40" i="66"/>
  <c r="J41" i="66"/>
  <c r="J40" i="66"/>
  <c r="H41" i="66"/>
  <c r="H40" i="66"/>
  <c r="G41" i="66"/>
  <c r="G40" i="66"/>
  <c r="E41" i="66"/>
  <c r="E40" i="66"/>
  <c r="D41" i="66"/>
  <c r="D40" i="66"/>
  <c r="K36" i="66"/>
  <c r="K35" i="66"/>
  <c r="J36" i="66"/>
  <c r="J35" i="66"/>
  <c r="J94" i="66" l="1"/>
  <c r="K94" i="66"/>
  <c r="G94" i="66"/>
  <c r="H94" i="66"/>
  <c r="D94" i="66"/>
  <c r="E94" i="66"/>
  <c r="D108" i="66"/>
  <c r="I62" i="66"/>
  <c r="H108" i="66"/>
  <c r="L62" i="66"/>
  <c r="E108" i="66"/>
  <c r="J108" i="66"/>
  <c r="G108" i="66"/>
  <c r="F62" i="66"/>
  <c r="K108" i="66"/>
  <c r="F80" i="66"/>
  <c r="L107" i="66"/>
  <c r="D81" i="66"/>
  <c r="I93" i="66"/>
  <c r="I80" i="66"/>
  <c r="L93" i="66"/>
  <c r="E81" i="66"/>
  <c r="K81" i="66"/>
  <c r="I110" i="66"/>
  <c r="I99" i="66"/>
  <c r="F91" i="66"/>
  <c r="H81" i="66"/>
  <c r="L110" i="66"/>
  <c r="F110" i="66"/>
  <c r="I107" i="66"/>
  <c r="F107" i="66"/>
  <c r="F93" i="66"/>
  <c r="L80" i="66"/>
  <c r="J81" i="66"/>
  <c r="G81" i="66"/>
  <c r="F102" i="66"/>
  <c r="L85" i="66"/>
  <c r="F103" i="66"/>
  <c r="F104" i="66"/>
  <c r="F90" i="66"/>
  <c r="L103" i="66"/>
  <c r="I98" i="66"/>
  <c r="I96" i="66"/>
  <c r="L106" i="66"/>
  <c r="I92" i="66"/>
  <c r="L99" i="66"/>
  <c r="I100" i="66"/>
  <c r="L104" i="66"/>
  <c r="L102" i="66"/>
  <c r="L96" i="66"/>
  <c r="L105" i="66"/>
  <c r="L101" i="66"/>
  <c r="L100" i="66"/>
  <c r="L97" i="66"/>
  <c r="L98" i="66"/>
  <c r="I106" i="66"/>
  <c r="I103" i="66"/>
  <c r="I102" i="66"/>
  <c r="I105" i="66"/>
  <c r="I104" i="66"/>
  <c r="I101" i="66"/>
  <c r="I97" i="66"/>
  <c r="F106" i="66"/>
  <c r="F101" i="66"/>
  <c r="F98" i="66"/>
  <c r="F105" i="66"/>
  <c r="F100" i="66"/>
  <c r="F99" i="66"/>
  <c r="I89" i="66"/>
  <c r="I90" i="66"/>
  <c r="I83" i="66"/>
  <c r="L40" i="66"/>
  <c r="I75" i="66"/>
  <c r="I88" i="66"/>
  <c r="F97" i="66"/>
  <c r="F96" i="66"/>
  <c r="L91" i="66"/>
  <c r="L90" i="66"/>
  <c r="L88" i="66"/>
  <c r="L87" i="66"/>
  <c r="L86" i="66"/>
  <c r="L83" i="66"/>
  <c r="L92" i="66"/>
  <c r="L89" i="66"/>
  <c r="L84" i="66"/>
  <c r="I85" i="66"/>
  <c r="I84" i="66"/>
  <c r="I91" i="66"/>
  <c r="I87" i="66"/>
  <c r="I86" i="66"/>
  <c r="F92" i="66"/>
  <c r="F88" i="66"/>
  <c r="F83" i="66"/>
  <c r="F89" i="66"/>
  <c r="F87" i="66"/>
  <c r="F86" i="66"/>
  <c r="F85" i="66"/>
  <c r="F84" i="66"/>
  <c r="F48" i="66"/>
  <c r="F67" i="66" s="1"/>
  <c r="I78" i="66"/>
  <c r="L76" i="66"/>
  <c r="L74" i="66"/>
  <c r="F57" i="66"/>
  <c r="I74" i="66"/>
  <c r="I76" i="66"/>
  <c r="L79" i="66"/>
  <c r="L78" i="66"/>
  <c r="L77" i="66"/>
  <c r="L75" i="66"/>
  <c r="I79" i="66"/>
  <c r="I77" i="66"/>
  <c r="F79" i="66"/>
  <c r="F78" i="66"/>
  <c r="F77" i="66"/>
  <c r="F74" i="66"/>
  <c r="F76" i="66"/>
  <c r="F75" i="66"/>
  <c r="F41" i="66"/>
  <c r="F58" i="66"/>
  <c r="I57" i="66"/>
  <c r="L59" i="66"/>
  <c r="F49" i="66"/>
  <c r="L52" i="66"/>
  <c r="L58" i="66"/>
  <c r="L57" i="66"/>
  <c r="I59" i="66"/>
  <c r="I58" i="66"/>
  <c r="F59" i="66"/>
  <c r="L54" i="66"/>
  <c r="L53" i="66"/>
  <c r="L51" i="66"/>
  <c r="L50" i="66"/>
  <c r="L49" i="66"/>
  <c r="I53" i="66"/>
  <c r="L48" i="66"/>
  <c r="L67" i="66" s="1"/>
  <c r="I52" i="66"/>
  <c r="I51" i="66"/>
  <c r="I49" i="66"/>
  <c r="I48" i="66"/>
  <c r="I67" i="66" s="1"/>
  <c r="I54" i="66"/>
  <c r="I50" i="66"/>
  <c r="F54" i="66"/>
  <c r="F52" i="66"/>
  <c r="F51" i="66"/>
  <c r="F50" i="66"/>
  <c r="F53" i="66"/>
  <c r="L45" i="66"/>
  <c r="L46" i="66"/>
  <c r="I46" i="66"/>
  <c r="I45" i="66"/>
  <c r="F46" i="66"/>
  <c r="F45" i="66"/>
  <c r="L41" i="66"/>
  <c r="I41" i="66"/>
  <c r="I40" i="66"/>
  <c r="F40" i="66"/>
  <c r="L35" i="66"/>
  <c r="L36" i="66"/>
  <c r="H36" i="66"/>
  <c r="H35" i="66"/>
  <c r="G36" i="66"/>
  <c r="G35" i="66"/>
  <c r="E36" i="66"/>
  <c r="E35" i="66"/>
  <c r="D36" i="66"/>
  <c r="D35" i="66"/>
  <c r="K44" i="66"/>
  <c r="K43" i="66"/>
  <c r="J44" i="66"/>
  <c r="J43" i="66"/>
  <c r="H44" i="66"/>
  <c r="H43" i="66"/>
  <c r="G44" i="66"/>
  <c r="G43" i="66"/>
  <c r="E44" i="66"/>
  <c r="E43" i="66"/>
  <c r="D44" i="66"/>
  <c r="D43" i="66"/>
  <c r="K39" i="66"/>
  <c r="K38" i="66"/>
  <c r="J39" i="66"/>
  <c r="J38" i="66"/>
  <c r="H39" i="66"/>
  <c r="H38" i="66"/>
  <c r="G39" i="66"/>
  <c r="G38" i="66"/>
  <c r="E39" i="66"/>
  <c r="E38" i="66"/>
  <c r="D39" i="66"/>
  <c r="D38" i="66"/>
  <c r="K34" i="66"/>
  <c r="K33" i="66"/>
  <c r="J34" i="66"/>
  <c r="J33" i="66"/>
  <c r="H34" i="66"/>
  <c r="H33" i="66"/>
  <c r="G34" i="66"/>
  <c r="G33" i="66"/>
  <c r="E34" i="66"/>
  <c r="E33" i="66"/>
  <c r="D34" i="66"/>
  <c r="D33" i="66"/>
  <c r="K31" i="66"/>
  <c r="K30" i="66"/>
  <c r="K29" i="66"/>
  <c r="K28" i="66"/>
  <c r="K27" i="66"/>
  <c r="K26" i="66"/>
  <c r="J31" i="66"/>
  <c r="J30" i="66"/>
  <c r="J29" i="66"/>
  <c r="J28" i="66"/>
  <c r="J27" i="66"/>
  <c r="J26" i="66"/>
  <c r="H31" i="66"/>
  <c r="H30" i="66"/>
  <c r="H29" i="66"/>
  <c r="H28" i="66"/>
  <c r="H27" i="66"/>
  <c r="H26" i="66"/>
  <c r="G31" i="66"/>
  <c r="G30" i="66"/>
  <c r="G29" i="66"/>
  <c r="G28" i="66"/>
  <c r="G27" i="66"/>
  <c r="G26" i="66"/>
  <c r="E31" i="66"/>
  <c r="E30" i="66"/>
  <c r="E29" i="66"/>
  <c r="E28" i="66"/>
  <c r="E27" i="66"/>
  <c r="E26" i="66"/>
  <c r="D31" i="66"/>
  <c r="D30" i="66"/>
  <c r="D29" i="66"/>
  <c r="D28" i="66"/>
  <c r="D27" i="66"/>
  <c r="D26" i="66"/>
  <c r="K24" i="66"/>
  <c r="K22" i="66"/>
  <c r="K20" i="66"/>
  <c r="K19" i="66"/>
  <c r="J24" i="66"/>
  <c r="J22" i="66"/>
  <c r="J20" i="66"/>
  <c r="J19" i="66"/>
  <c r="H24" i="66"/>
  <c r="H22" i="66"/>
  <c r="H20" i="66"/>
  <c r="H19" i="66"/>
  <c r="G24" i="66"/>
  <c r="G22" i="66"/>
  <c r="G20" i="66"/>
  <c r="G19" i="66"/>
  <c r="E24" i="66"/>
  <c r="E22" i="66"/>
  <c r="E20" i="66"/>
  <c r="E19" i="66"/>
  <c r="D24" i="66"/>
  <c r="K23" i="66"/>
  <c r="J23" i="66"/>
  <c r="H23" i="66"/>
  <c r="G23" i="66"/>
  <c r="E23" i="66"/>
  <c r="D23" i="66"/>
  <c r="K21" i="66"/>
  <c r="J21" i="66"/>
  <c r="H21" i="66"/>
  <c r="G21" i="66"/>
  <c r="E21" i="66"/>
  <c r="D21" i="66"/>
  <c r="D22" i="66"/>
  <c r="F22" i="66" s="1"/>
  <c r="D20" i="66"/>
  <c r="D19" i="66"/>
  <c r="K12" i="66"/>
  <c r="J12" i="66"/>
  <c r="H12" i="66"/>
  <c r="G12" i="66"/>
  <c r="E12" i="66"/>
  <c r="D12" i="66"/>
  <c r="K17" i="66"/>
  <c r="J17" i="66"/>
  <c r="H17" i="66"/>
  <c r="G17" i="66"/>
  <c r="E17" i="66"/>
  <c r="D17" i="66"/>
  <c r="K16" i="66"/>
  <c r="J16" i="66"/>
  <c r="H16" i="66"/>
  <c r="G16" i="66"/>
  <c r="E16" i="66"/>
  <c r="D16" i="66"/>
  <c r="K15" i="66"/>
  <c r="J15" i="66"/>
  <c r="H15" i="66"/>
  <c r="G15" i="66"/>
  <c r="E15" i="66"/>
  <c r="D15" i="66"/>
  <c r="K13" i="66"/>
  <c r="J13" i="66"/>
  <c r="H13" i="66"/>
  <c r="G13" i="66"/>
  <c r="D13" i="66"/>
  <c r="E13" i="66"/>
  <c r="K14" i="66"/>
  <c r="J14" i="66"/>
  <c r="H14" i="66"/>
  <c r="G14" i="66"/>
  <c r="E14" i="66"/>
  <c r="D14" i="66"/>
  <c r="J16" i="80"/>
  <c r="J24" i="80" s="1"/>
  <c r="K115" i="66" s="1"/>
  <c r="I16" i="80"/>
  <c r="I24" i="80" s="1"/>
  <c r="J115" i="66" s="1"/>
  <c r="K14" i="80"/>
  <c r="K13" i="80"/>
  <c r="K12" i="80"/>
  <c r="B3" i="80"/>
  <c r="B2" i="80"/>
  <c r="B1" i="80"/>
  <c r="J16" i="79"/>
  <c r="J24" i="79" s="1"/>
  <c r="H115" i="66" s="1"/>
  <c r="I16" i="79"/>
  <c r="I24" i="79" s="1"/>
  <c r="G115" i="66" s="1"/>
  <c r="K14" i="79"/>
  <c r="K13" i="79"/>
  <c r="K12" i="79"/>
  <c r="B3" i="79"/>
  <c r="B2" i="79"/>
  <c r="B1" i="79"/>
  <c r="J169" i="78"/>
  <c r="I169" i="78"/>
  <c r="K167" i="78"/>
  <c r="K166" i="78"/>
  <c r="K165" i="78"/>
  <c r="K164" i="78"/>
  <c r="J162" i="78"/>
  <c r="K112" i="66" s="1"/>
  <c r="I162" i="78"/>
  <c r="J112" i="66" s="1"/>
  <c r="K160" i="78"/>
  <c r="K159" i="78"/>
  <c r="K157" i="78"/>
  <c r="J155" i="78"/>
  <c r="K109" i="66" s="1"/>
  <c r="K111" i="66" s="1"/>
  <c r="I155" i="78"/>
  <c r="J109" i="66" s="1"/>
  <c r="J111" i="66" s="1"/>
  <c r="K153" i="78"/>
  <c r="K152" i="78"/>
  <c r="K151" i="78"/>
  <c r="K150" i="78"/>
  <c r="K149" i="78"/>
  <c r="K148" i="78"/>
  <c r="K147" i="78"/>
  <c r="J145" i="78"/>
  <c r="I145" i="78"/>
  <c r="K143" i="78"/>
  <c r="K142" i="78"/>
  <c r="K141" i="78"/>
  <c r="K140" i="78"/>
  <c r="K139" i="78"/>
  <c r="K138" i="78"/>
  <c r="K137" i="78"/>
  <c r="K136" i="78"/>
  <c r="K135" i="78"/>
  <c r="K134" i="78"/>
  <c r="K133" i="78"/>
  <c r="K132" i="78"/>
  <c r="K131" i="78"/>
  <c r="K130" i="78"/>
  <c r="K129" i="78"/>
  <c r="K128" i="78"/>
  <c r="K127" i="78"/>
  <c r="K126" i="78"/>
  <c r="K125" i="78"/>
  <c r="K124" i="78"/>
  <c r="K123" i="78"/>
  <c r="K122" i="78"/>
  <c r="K118" i="78"/>
  <c r="K117" i="78"/>
  <c r="K116" i="78"/>
  <c r="K115" i="78"/>
  <c r="K114" i="78"/>
  <c r="K113" i="78"/>
  <c r="K112" i="78"/>
  <c r="K111" i="78"/>
  <c r="K109" i="78"/>
  <c r="K108" i="78"/>
  <c r="K107" i="78"/>
  <c r="K105" i="78"/>
  <c r="K104" i="78"/>
  <c r="K103" i="78"/>
  <c r="K102" i="78"/>
  <c r="K101" i="78"/>
  <c r="K100" i="78"/>
  <c r="K99" i="78"/>
  <c r="K97" i="78"/>
  <c r="K96" i="78"/>
  <c r="K95" i="78"/>
  <c r="K94" i="78"/>
  <c r="K93" i="78"/>
  <c r="K92" i="78"/>
  <c r="K91" i="78"/>
  <c r="K90" i="78"/>
  <c r="K88" i="78"/>
  <c r="K87" i="78"/>
  <c r="K86" i="78"/>
  <c r="K85" i="78"/>
  <c r="K84" i="78"/>
  <c r="K83" i="78"/>
  <c r="K82" i="78"/>
  <c r="K81" i="78"/>
  <c r="K79" i="78"/>
  <c r="K78" i="78"/>
  <c r="K76" i="78"/>
  <c r="K75" i="78"/>
  <c r="K74" i="78"/>
  <c r="K72" i="78"/>
  <c r="K71" i="78"/>
  <c r="K70" i="78"/>
  <c r="K69" i="78"/>
  <c r="J63" i="78"/>
  <c r="I63" i="78"/>
  <c r="K61" i="78"/>
  <c r="K60" i="78"/>
  <c r="K59" i="78"/>
  <c r="K57" i="78"/>
  <c r="K56" i="78"/>
  <c r="K55" i="78"/>
  <c r="K54" i="78"/>
  <c r="K53" i="78"/>
  <c r="K52" i="78"/>
  <c r="K51" i="78"/>
  <c r="K49" i="78"/>
  <c r="K48" i="78"/>
  <c r="K47" i="78"/>
  <c r="K46" i="78"/>
  <c r="K44" i="78"/>
  <c r="K43" i="78"/>
  <c r="K42" i="78"/>
  <c r="K41" i="78"/>
  <c r="K40" i="78"/>
  <c r="K39" i="78"/>
  <c r="K38" i="78"/>
  <c r="K37" i="78"/>
  <c r="K36" i="78"/>
  <c r="K35" i="78"/>
  <c r="K33" i="78"/>
  <c r="K32" i="78"/>
  <c r="K31" i="78"/>
  <c r="K30" i="78"/>
  <c r="K29" i="78"/>
  <c r="K28" i="78"/>
  <c r="K27" i="78"/>
  <c r="K26" i="78"/>
  <c r="K25" i="78"/>
  <c r="K24" i="78"/>
  <c r="K22" i="78"/>
  <c r="K21" i="78"/>
  <c r="K20" i="78"/>
  <c r="K19" i="78"/>
  <c r="K18" i="78"/>
  <c r="K17" i="78"/>
  <c r="K16" i="78"/>
  <c r="K15" i="78"/>
  <c r="K14" i="78"/>
  <c r="K13" i="78"/>
  <c r="B3" i="78"/>
  <c r="B2" i="78"/>
  <c r="B1" i="78"/>
  <c r="J169" i="77"/>
  <c r="I169" i="77"/>
  <c r="K167" i="77"/>
  <c r="K166" i="77"/>
  <c r="K165" i="77"/>
  <c r="K164" i="77"/>
  <c r="J162" i="77"/>
  <c r="H112" i="66" s="1"/>
  <c r="I162" i="77"/>
  <c r="G112" i="66" s="1"/>
  <c r="K160" i="77"/>
  <c r="K159" i="77"/>
  <c r="K157" i="77"/>
  <c r="J155" i="77"/>
  <c r="H109" i="66" s="1"/>
  <c r="H111" i="66" s="1"/>
  <c r="I155" i="77"/>
  <c r="G109" i="66" s="1"/>
  <c r="G111" i="66" s="1"/>
  <c r="K153" i="77"/>
  <c r="K152" i="77"/>
  <c r="K151" i="77"/>
  <c r="K150" i="77"/>
  <c r="K149" i="77"/>
  <c r="K148" i="77"/>
  <c r="K147" i="77"/>
  <c r="J145" i="77"/>
  <c r="I145" i="77"/>
  <c r="K143" i="77"/>
  <c r="K142" i="77"/>
  <c r="K141" i="77"/>
  <c r="K140" i="77"/>
  <c r="K139" i="77"/>
  <c r="K138" i="77"/>
  <c r="K137" i="77"/>
  <c r="K136" i="77"/>
  <c r="K135" i="77"/>
  <c r="K133" i="77"/>
  <c r="K132" i="77"/>
  <c r="K131" i="77"/>
  <c r="K130" i="77"/>
  <c r="K129" i="77"/>
  <c r="K128" i="77"/>
  <c r="K127" i="77"/>
  <c r="K126" i="77"/>
  <c r="K125" i="77"/>
  <c r="K124" i="77"/>
  <c r="K123" i="77"/>
  <c r="K122" i="77"/>
  <c r="K118" i="77"/>
  <c r="K117" i="77"/>
  <c r="K116" i="77"/>
  <c r="K115" i="77"/>
  <c r="K114" i="77"/>
  <c r="K113" i="77"/>
  <c r="K112" i="77"/>
  <c r="K111" i="77"/>
  <c r="K109" i="77"/>
  <c r="K108" i="77"/>
  <c r="K107" i="77"/>
  <c r="K105" i="77"/>
  <c r="K104" i="77"/>
  <c r="K103" i="77"/>
  <c r="K102" i="77"/>
  <c r="K101" i="77"/>
  <c r="K100" i="77"/>
  <c r="K99" i="77"/>
  <c r="K97" i="77"/>
  <c r="K96" i="77"/>
  <c r="K95" i="77"/>
  <c r="K94" i="77"/>
  <c r="K93" i="77"/>
  <c r="K92" i="77"/>
  <c r="K91" i="77"/>
  <c r="K90" i="77"/>
  <c r="K88" i="77"/>
  <c r="K87" i="77"/>
  <c r="K86" i="77"/>
  <c r="K85" i="77"/>
  <c r="K84" i="77"/>
  <c r="K83" i="77"/>
  <c r="K82" i="77"/>
  <c r="K81" i="77"/>
  <c r="K79" i="77"/>
  <c r="K78" i="77"/>
  <c r="K76" i="77"/>
  <c r="K75" i="77"/>
  <c r="K74" i="77"/>
  <c r="K72" i="77"/>
  <c r="K71" i="77"/>
  <c r="K70" i="77"/>
  <c r="K69" i="77"/>
  <c r="J63" i="77"/>
  <c r="I63" i="77"/>
  <c r="K61" i="77"/>
  <c r="K60" i="77"/>
  <c r="K59" i="77"/>
  <c r="K57" i="77"/>
  <c r="K56" i="77"/>
  <c r="K55" i="77"/>
  <c r="K54" i="77"/>
  <c r="K53" i="77"/>
  <c r="K52" i="77"/>
  <c r="K51" i="77"/>
  <c r="K49" i="77"/>
  <c r="K48" i="77"/>
  <c r="K47" i="77"/>
  <c r="K46" i="77"/>
  <c r="K44" i="77"/>
  <c r="K43" i="77"/>
  <c r="K42" i="77"/>
  <c r="K41" i="77"/>
  <c r="K40" i="77"/>
  <c r="K39" i="77"/>
  <c r="K38" i="77"/>
  <c r="K37" i="77"/>
  <c r="K36" i="77"/>
  <c r="K35" i="77"/>
  <c r="K33" i="77"/>
  <c r="K32" i="77"/>
  <c r="K31" i="77"/>
  <c r="K30" i="77"/>
  <c r="K29" i="77"/>
  <c r="K28" i="77"/>
  <c r="K27" i="77"/>
  <c r="K26" i="77"/>
  <c r="K25" i="77"/>
  <c r="K24" i="77"/>
  <c r="K22" i="77"/>
  <c r="K21" i="77"/>
  <c r="K20" i="77"/>
  <c r="K19" i="77"/>
  <c r="K18" i="77"/>
  <c r="K17" i="77"/>
  <c r="K16" i="77"/>
  <c r="K15" i="77"/>
  <c r="K14" i="77"/>
  <c r="K13" i="77"/>
  <c r="B3" i="77"/>
  <c r="B2" i="77"/>
  <c r="B1" i="77"/>
  <c r="K39" i="76"/>
  <c r="K38" i="76"/>
  <c r="K37" i="76"/>
  <c r="K36" i="76"/>
  <c r="K35" i="76"/>
  <c r="K33" i="76"/>
  <c r="K32" i="76"/>
  <c r="K31" i="76"/>
  <c r="K29" i="76"/>
  <c r="K28" i="76"/>
  <c r="K27" i="76"/>
  <c r="K26" i="76"/>
  <c r="K25" i="76"/>
  <c r="K23" i="76"/>
  <c r="K22" i="76"/>
  <c r="K21" i="76"/>
  <c r="K20" i="76"/>
  <c r="K19" i="76"/>
  <c r="K18" i="76"/>
  <c r="K17" i="76"/>
  <c r="K16" i="76"/>
  <c r="K15" i="76"/>
  <c r="K14" i="76"/>
  <c r="K13" i="76"/>
  <c r="K12" i="76"/>
  <c r="B3" i="76"/>
  <c r="B2" i="76"/>
  <c r="B1" i="76"/>
  <c r="K39" i="75"/>
  <c r="K38" i="75"/>
  <c r="K37" i="75"/>
  <c r="K36" i="75"/>
  <c r="K35" i="75"/>
  <c r="K33" i="75"/>
  <c r="K32" i="75"/>
  <c r="K31" i="75"/>
  <c r="K29" i="75"/>
  <c r="K28" i="75"/>
  <c r="K27" i="75"/>
  <c r="K26" i="75"/>
  <c r="K25" i="75"/>
  <c r="K23" i="75"/>
  <c r="K22" i="75"/>
  <c r="K21" i="75"/>
  <c r="K20" i="75"/>
  <c r="K19" i="75"/>
  <c r="K18" i="75"/>
  <c r="K17" i="75"/>
  <c r="K16" i="75"/>
  <c r="K15" i="75"/>
  <c r="K14" i="75"/>
  <c r="K13" i="75"/>
  <c r="K12" i="75"/>
  <c r="B3" i="75"/>
  <c r="B2" i="75"/>
  <c r="B1" i="75"/>
  <c r="K55" i="74"/>
  <c r="K54" i="74"/>
  <c r="K53" i="74"/>
  <c r="K52" i="74"/>
  <c r="K50" i="74"/>
  <c r="K49" i="74"/>
  <c r="K47" i="74"/>
  <c r="K46" i="74"/>
  <c r="K45" i="74"/>
  <c r="K44" i="74"/>
  <c r="K43" i="74"/>
  <c r="K42" i="74"/>
  <c r="K40" i="74"/>
  <c r="K34" i="74"/>
  <c r="K33" i="74"/>
  <c r="K32" i="74"/>
  <c r="K31" i="74"/>
  <c r="K29" i="74"/>
  <c r="K27" i="74"/>
  <c r="K26" i="74"/>
  <c r="K25" i="74"/>
  <c r="K24" i="74"/>
  <c r="K22" i="74"/>
  <c r="K20" i="74"/>
  <c r="K19" i="74"/>
  <c r="K18" i="74"/>
  <c r="K17" i="74"/>
  <c r="K16" i="74"/>
  <c r="K15" i="74"/>
  <c r="K13" i="74"/>
  <c r="B3" i="74"/>
  <c r="B2" i="74"/>
  <c r="B1" i="74"/>
  <c r="I58" i="73"/>
  <c r="K55" i="73"/>
  <c r="K54" i="73"/>
  <c r="K53" i="73"/>
  <c r="K52" i="73"/>
  <c r="K50" i="73"/>
  <c r="K49" i="73"/>
  <c r="K47" i="73"/>
  <c r="K46" i="73"/>
  <c r="K45" i="73"/>
  <c r="K44" i="73"/>
  <c r="K43" i="73"/>
  <c r="K42" i="73"/>
  <c r="K40" i="73"/>
  <c r="J58" i="73"/>
  <c r="K34" i="73"/>
  <c r="K33" i="73"/>
  <c r="K32" i="73"/>
  <c r="K31" i="73"/>
  <c r="K29" i="73"/>
  <c r="K27" i="73"/>
  <c r="K26" i="73"/>
  <c r="K25" i="73"/>
  <c r="K24" i="73"/>
  <c r="K22" i="73"/>
  <c r="K20" i="73"/>
  <c r="K19" i="73"/>
  <c r="K18" i="73"/>
  <c r="K17" i="73"/>
  <c r="K16" i="73"/>
  <c r="K15" i="73"/>
  <c r="K13" i="73"/>
  <c r="B3" i="73"/>
  <c r="B2" i="73"/>
  <c r="B1" i="73"/>
  <c r="K55" i="72"/>
  <c r="K54" i="72"/>
  <c r="K53" i="72"/>
  <c r="K52" i="72"/>
  <c r="K50" i="72"/>
  <c r="K49" i="72"/>
  <c r="K47" i="72"/>
  <c r="K46" i="72"/>
  <c r="K45" i="72"/>
  <c r="K44" i="72"/>
  <c r="K43" i="72"/>
  <c r="K42" i="72"/>
  <c r="K40" i="72"/>
  <c r="K34" i="72"/>
  <c r="K33" i="72"/>
  <c r="K32" i="72"/>
  <c r="K31" i="72"/>
  <c r="K29" i="72"/>
  <c r="K27" i="72"/>
  <c r="K26" i="72"/>
  <c r="K25" i="72"/>
  <c r="K24" i="72"/>
  <c r="K22" i="72"/>
  <c r="K20" i="72"/>
  <c r="K19" i="72"/>
  <c r="K18" i="72"/>
  <c r="K17" i="72"/>
  <c r="K16" i="72"/>
  <c r="K15" i="72"/>
  <c r="K13" i="72"/>
  <c r="B3" i="72"/>
  <c r="B2" i="72"/>
  <c r="B1" i="72"/>
  <c r="K55" i="71"/>
  <c r="K54" i="71"/>
  <c r="K53" i="71"/>
  <c r="K52" i="71"/>
  <c r="K50" i="71"/>
  <c r="K49" i="71"/>
  <c r="K47" i="71"/>
  <c r="K46" i="71"/>
  <c r="K45" i="71"/>
  <c r="K44" i="71"/>
  <c r="K43" i="71"/>
  <c r="K42" i="71"/>
  <c r="K40" i="71"/>
  <c r="J58" i="71"/>
  <c r="I58" i="71"/>
  <c r="K34" i="71"/>
  <c r="K33" i="71"/>
  <c r="K32" i="71"/>
  <c r="K31" i="71"/>
  <c r="K29" i="71"/>
  <c r="K27" i="71"/>
  <c r="K26" i="71"/>
  <c r="K25" i="71"/>
  <c r="K24" i="71"/>
  <c r="K22" i="71"/>
  <c r="K20" i="71"/>
  <c r="K19" i="71"/>
  <c r="K18" i="71"/>
  <c r="K17" i="71"/>
  <c r="K16" i="71"/>
  <c r="K15" i="71"/>
  <c r="K13" i="71"/>
  <c r="B3" i="71"/>
  <c r="B2" i="71"/>
  <c r="B1" i="71"/>
  <c r="L115" i="66" l="1"/>
  <c r="K169" i="77"/>
  <c r="M169" i="77" s="1"/>
  <c r="I115" i="66"/>
  <c r="K155" i="78"/>
  <c r="M155" i="78" s="1"/>
  <c r="K145" i="78"/>
  <c r="M145" i="78" s="1"/>
  <c r="K120" i="78"/>
  <c r="M120" i="78" s="1"/>
  <c r="L94" i="66"/>
  <c r="I94" i="66"/>
  <c r="K120" i="77"/>
  <c r="M120" i="77" s="1"/>
  <c r="F94" i="66"/>
  <c r="K41" i="76"/>
  <c r="M41" i="76" s="1"/>
  <c r="K41" i="75"/>
  <c r="M41" i="75" s="1"/>
  <c r="K57" i="74"/>
  <c r="M57" i="74" s="1"/>
  <c r="K57" i="73"/>
  <c r="M57" i="73" s="1"/>
  <c r="K36" i="73"/>
  <c r="M36" i="73" s="1"/>
  <c r="K57" i="72"/>
  <c r="M57" i="72" s="1"/>
  <c r="K36" i="72"/>
  <c r="M36" i="72" s="1"/>
  <c r="K57" i="71"/>
  <c r="M57" i="71" s="1"/>
  <c r="K36" i="71"/>
  <c r="I112" i="66"/>
  <c r="L112" i="66"/>
  <c r="E37" i="66"/>
  <c r="K37" i="66"/>
  <c r="H42" i="66"/>
  <c r="J170" i="78"/>
  <c r="K63" i="78"/>
  <c r="L109" i="66"/>
  <c r="L111" i="66" s="1"/>
  <c r="K169" i="78"/>
  <c r="M169" i="78" s="1"/>
  <c r="K162" i="78"/>
  <c r="M162" i="78" s="1"/>
  <c r="I170" i="78"/>
  <c r="I109" i="66"/>
  <c r="I111" i="66" s="1"/>
  <c r="K145" i="77"/>
  <c r="M145" i="77" s="1"/>
  <c r="K162" i="77"/>
  <c r="M162" i="77" s="1"/>
  <c r="J170" i="77"/>
  <c r="K155" i="77"/>
  <c r="M155" i="77" s="1"/>
  <c r="F108" i="66"/>
  <c r="K63" i="77"/>
  <c r="I170" i="77"/>
  <c r="K36" i="74"/>
  <c r="M36" i="74" s="1"/>
  <c r="I108" i="66"/>
  <c r="L108" i="66"/>
  <c r="J58" i="74"/>
  <c r="I58" i="74"/>
  <c r="J58" i="72"/>
  <c r="I58" i="72"/>
  <c r="H25" i="66"/>
  <c r="H32" i="66"/>
  <c r="I81" i="66"/>
  <c r="E11" i="66"/>
  <c r="G11" i="66"/>
  <c r="G18" i="66"/>
  <c r="J18" i="66"/>
  <c r="D25" i="66"/>
  <c r="J25" i="66"/>
  <c r="G32" i="66"/>
  <c r="D37" i="66"/>
  <c r="J37" i="66"/>
  <c r="G42" i="66"/>
  <c r="J11" i="66"/>
  <c r="K11" i="66"/>
  <c r="D18" i="66"/>
  <c r="E18" i="66"/>
  <c r="H18" i="66"/>
  <c r="K18" i="66"/>
  <c r="G25" i="66"/>
  <c r="D32" i="66"/>
  <c r="J32" i="66"/>
  <c r="G37" i="66"/>
  <c r="D42" i="66"/>
  <c r="J42" i="66"/>
  <c r="H11" i="66"/>
  <c r="D11" i="66"/>
  <c r="E25" i="66"/>
  <c r="K25" i="66"/>
  <c r="E32" i="66"/>
  <c r="K32" i="66"/>
  <c r="H37" i="66"/>
  <c r="E42" i="66"/>
  <c r="K42" i="66"/>
  <c r="L81" i="66"/>
  <c r="G113" i="66"/>
  <c r="F81" i="66"/>
  <c r="J113" i="66"/>
  <c r="L27" i="66"/>
  <c r="F19" i="66"/>
  <c r="F21" i="66"/>
  <c r="I23" i="66"/>
  <c r="I24" i="66"/>
  <c r="F30" i="66"/>
  <c r="I26" i="66"/>
  <c r="L30" i="66"/>
  <c r="I19" i="66"/>
  <c r="L19" i="66"/>
  <c r="F28" i="66"/>
  <c r="L28" i="66"/>
  <c r="L38" i="66"/>
  <c r="F35" i="66"/>
  <c r="I12" i="66"/>
  <c r="F36" i="66"/>
  <c r="I35" i="66"/>
  <c r="L20" i="66"/>
  <c r="I16" i="66"/>
  <c r="L17" i="66"/>
  <c r="F39" i="66"/>
  <c r="L39" i="66"/>
  <c r="I28" i="66"/>
  <c r="F33" i="66"/>
  <c r="I38" i="66"/>
  <c r="F43" i="66"/>
  <c r="L43" i="66"/>
  <c r="F14" i="66"/>
  <c r="I13" i="66"/>
  <c r="L15" i="66"/>
  <c r="F17" i="66"/>
  <c r="F31" i="66"/>
  <c r="I27" i="66"/>
  <c r="L31" i="66"/>
  <c r="L34" i="66"/>
  <c r="I36" i="66"/>
  <c r="F26" i="66"/>
  <c r="I30" i="66"/>
  <c r="L26" i="66"/>
  <c r="L24" i="66"/>
  <c r="I33" i="66"/>
  <c r="L44" i="66"/>
  <c r="F34" i="66"/>
  <c r="I15" i="66"/>
  <c r="F16" i="66"/>
  <c r="L16" i="66"/>
  <c r="F12" i="66"/>
  <c r="L12" i="66"/>
  <c r="I21" i="66"/>
  <c r="F23" i="66"/>
  <c r="L23" i="66"/>
  <c r="I31" i="66"/>
  <c r="F44" i="66"/>
  <c r="I44" i="66"/>
  <c r="I43" i="66"/>
  <c r="I39" i="66"/>
  <c r="F38" i="66"/>
  <c r="I34" i="66"/>
  <c r="L33" i="66"/>
  <c r="L14" i="66"/>
  <c r="F13" i="66"/>
  <c r="L13" i="66"/>
  <c r="I20" i="66"/>
  <c r="F29" i="66"/>
  <c r="I22" i="66"/>
  <c r="I14" i="66"/>
  <c r="L21" i="66"/>
  <c r="L29" i="66"/>
  <c r="I29" i="66"/>
  <c r="F27" i="66"/>
  <c r="L22" i="66"/>
  <c r="F24" i="66"/>
  <c r="F20" i="66"/>
  <c r="I17" i="66"/>
  <c r="F15" i="66"/>
  <c r="K16" i="80"/>
  <c r="K16" i="79"/>
  <c r="M36" i="71"/>
  <c r="D55" i="66" l="1"/>
  <c r="D66" i="66" s="1"/>
  <c r="D69" i="66"/>
  <c r="F69" i="66" s="1"/>
  <c r="I171" i="78"/>
  <c r="I175" i="78" s="1"/>
  <c r="L37" i="66"/>
  <c r="K58" i="72"/>
  <c r="M58" i="72" s="1"/>
  <c r="K58" i="73"/>
  <c r="M58" i="73" s="1"/>
  <c r="M16" i="80"/>
  <c r="K24" i="80"/>
  <c r="M24" i="80" s="1"/>
  <c r="M16" i="79"/>
  <c r="K24" i="79"/>
  <c r="M24" i="79" s="1"/>
  <c r="K170" i="78"/>
  <c r="M63" i="78"/>
  <c r="L71" i="66"/>
  <c r="K58" i="71"/>
  <c r="M58" i="71" s="1"/>
  <c r="I70" i="66"/>
  <c r="F37" i="66"/>
  <c r="I32" i="66"/>
  <c r="F71" i="66"/>
  <c r="F70" i="66"/>
  <c r="I42" i="66"/>
  <c r="I71" i="66"/>
  <c r="K170" i="77"/>
  <c r="M63" i="77"/>
  <c r="K58" i="74"/>
  <c r="M58" i="74" s="1"/>
  <c r="F25" i="66"/>
  <c r="K113" i="66"/>
  <c r="L70" i="66"/>
  <c r="I69" i="66"/>
  <c r="L69" i="66"/>
  <c r="I25" i="66"/>
  <c r="L42" i="66"/>
  <c r="L25" i="66"/>
  <c r="F42" i="66"/>
  <c r="F18" i="66"/>
  <c r="I37" i="66"/>
  <c r="L18" i="66"/>
  <c r="I113" i="66"/>
  <c r="L32" i="66"/>
  <c r="L11" i="66"/>
  <c r="I18" i="66"/>
  <c r="F32" i="66"/>
  <c r="I11" i="66"/>
  <c r="F11" i="66"/>
  <c r="L113" i="66"/>
  <c r="I58" i="68"/>
  <c r="K55" i="68"/>
  <c r="K54" i="68"/>
  <c r="K53" i="68"/>
  <c r="K52" i="68"/>
  <c r="K50" i="68"/>
  <c r="K49" i="68"/>
  <c r="K47" i="68"/>
  <c r="K46" i="68"/>
  <c r="K45" i="68"/>
  <c r="K44" i="68"/>
  <c r="K43" i="68"/>
  <c r="K42" i="68"/>
  <c r="K40" i="68"/>
  <c r="K34" i="68"/>
  <c r="K33" i="68"/>
  <c r="K32" i="68"/>
  <c r="K31" i="68"/>
  <c r="K29" i="68"/>
  <c r="K27" i="68"/>
  <c r="K26" i="68"/>
  <c r="K25" i="68"/>
  <c r="K24" i="68"/>
  <c r="K22" i="68"/>
  <c r="K20" i="68"/>
  <c r="K19" i="68"/>
  <c r="K18" i="68"/>
  <c r="K17" i="68"/>
  <c r="K16" i="68"/>
  <c r="K15" i="68"/>
  <c r="K13" i="68"/>
  <c r="B3" i="68"/>
  <c r="B2" i="68"/>
  <c r="B1" i="68"/>
  <c r="K55" i="67"/>
  <c r="K54" i="67"/>
  <c r="K53" i="67"/>
  <c r="K52" i="67"/>
  <c r="K50" i="67"/>
  <c r="K49" i="67"/>
  <c r="K47" i="67"/>
  <c r="K46" i="67"/>
  <c r="K45" i="67"/>
  <c r="K44" i="67"/>
  <c r="K43" i="67"/>
  <c r="K42" i="67"/>
  <c r="K40" i="67"/>
  <c r="K34" i="67"/>
  <c r="K33" i="67"/>
  <c r="K32" i="67"/>
  <c r="K31" i="67"/>
  <c r="K29" i="67"/>
  <c r="K27" i="67"/>
  <c r="K26" i="67"/>
  <c r="K25" i="67"/>
  <c r="K24" i="67"/>
  <c r="K22" i="67"/>
  <c r="K20" i="67"/>
  <c r="K19" i="67"/>
  <c r="K18" i="67"/>
  <c r="K17" i="67"/>
  <c r="K16" i="67"/>
  <c r="K15" i="67"/>
  <c r="K13" i="67"/>
  <c r="B3" i="67"/>
  <c r="B2" i="67"/>
  <c r="B1" i="67"/>
  <c r="B3" i="66"/>
  <c r="B2" i="66"/>
  <c r="B1" i="66"/>
  <c r="F55" i="66" l="1"/>
  <c r="F66" i="66" s="1"/>
  <c r="K68" i="66"/>
  <c r="D68" i="66"/>
  <c r="G68" i="66"/>
  <c r="G116" i="66" s="1"/>
  <c r="G117" i="66" s="1"/>
  <c r="J68" i="66"/>
  <c r="J116" i="66" s="1"/>
  <c r="J117" i="66" s="1"/>
  <c r="K171" i="78"/>
  <c r="K175" i="78" s="1"/>
  <c r="M170" i="77"/>
  <c r="M170" i="78"/>
  <c r="H68" i="66"/>
  <c r="K57" i="68"/>
  <c r="M57" i="68" s="1"/>
  <c r="K36" i="68"/>
  <c r="K57" i="67"/>
  <c r="E68" i="66"/>
  <c r="K36" i="67"/>
  <c r="H113" i="66"/>
  <c r="J58" i="68"/>
  <c r="I58" i="67"/>
  <c r="J58" i="67"/>
  <c r="M57" i="67"/>
  <c r="J169" i="45"/>
  <c r="I169" i="45"/>
  <c r="K167" i="45"/>
  <c r="F68" i="66" l="1"/>
  <c r="L68" i="66"/>
  <c r="K58" i="67"/>
  <c r="I68" i="66"/>
  <c r="K58" i="68"/>
  <c r="M58" i="68" s="1"/>
  <c r="M36" i="68"/>
  <c r="M36" i="67"/>
  <c r="M58" i="67"/>
  <c r="K123" i="45"/>
  <c r="K116" i="45" l="1"/>
  <c r="K49" i="45"/>
  <c r="K61" i="45" l="1"/>
  <c r="K60" i="45"/>
  <c r="K59" i="45"/>
  <c r="K57" i="45"/>
  <c r="K56" i="45"/>
  <c r="K55" i="45"/>
  <c r="K54" i="45"/>
  <c r="K53" i="45"/>
  <c r="K52" i="45"/>
  <c r="K51" i="45"/>
  <c r="K48" i="45"/>
  <c r="K47" i="45"/>
  <c r="K46" i="45"/>
  <c r="K44" i="45"/>
  <c r="K43" i="45"/>
  <c r="K42" i="45"/>
  <c r="K41" i="45"/>
  <c r="K40" i="45"/>
  <c r="K39" i="45"/>
  <c r="K38" i="45"/>
  <c r="K37" i="45"/>
  <c r="K36" i="45"/>
  <c r="K35" i="45"/>
  <c r="G12" i="7" l="1"/>
  <c r="F12" i="7"/>
  <c r="E12" i="7"/>
  <c r="D12" i="7"/>
  <c r="C12" i="7"/>
  <c r="B12" i="7"/>
  <c r="K55" i="65"/>
  <c r="K54" i="65"/>
  <c r="K53" i="65"/>
  <c r="K52" i="65"/>
  <c r="K50" i="65"/>
  <c r="K49" i="65"/>
  <c r="K47" i="65"/>
  <c r="K46" i="65"/>
  <c r="K45" i="65"/>
  <c r="K44" i="65"/>
  <c r="K43" i="65"/>
  <c r="K42" i="65"/>
  <c r="K40" i="65"/>
  <c r="J58" i="65"/>
  <c r="K34" i="65"/>
  <c r="K33" i="65"/>
  <c r="K32" i="65"/>
  <c r="K31" i="65"/>
  <c r="K29" i="65"/>
  <c r="K27" i="65"/>
  <c r="K26" i="65"/>
  <c r="K25" i="65"/>
  <c r="K24" i="65"/>
  <c r="K22" i="65"/>
  <c r="K20" i="65"/>
  <c r="K19" i="65"/>
  <c r="K18" i="65"/>
  <c r="K17" i="65"/>
  <c r="K16" i="65"/>
  <c r="K15" i="65"/>
  <c r="K13" i="65"/>
  <c r="B3" i="65"/>
  <c r="B2" i="65"/>
  <c r="B1" i="65"/>
  <c r="K57" i="65" l="1"/>
  <c r="M57" i="65" s="1"/>
  <c r="K36" i="65"/>
  <c r="M36" i="65" s="1"/>
  <c r="I58" i="65"/>
  <c r="H12" i="7"/>
  <c r="K58" i="65" l="1"/>
  <c r="M58" i="65" s="1"/>
  <c r="K55" i="64"/>
  <c r="K54" i="64"/>
  <c r="K53" i="64"/>
  <c r="K52" i="64"/>
  <c r="K50" i="64"/>
  <c r="K49" i="64"/>
  <c r="K47" i="64"/>
  <c r="K46" i="64"/>
  <c r="K45" i="64"/>
  <c r="K44" i="64"/>
  <c r="K43" i="64"/>
  <c r="K42" i="64"/>
  <c r="K40" i="64"/>
  <c r="J58" i="64"/>
  <c r="I58" i="64"/>
  <c r="K34" i="64"/>
  <c r="K33" i="64"/>
  <c r="K32" i="64"/>
  <c r="K31" i="64"/>
  <c r="K29" i="64"/>
  <c r="K27" i="64"/>
  <c r="K26" i="64"/>
  <c r="K25" i="64"/>
  <c r="K24" i="64"/>
  <c r="K22" i="64"/>
  <c r="K20" i="64"/>
  <c r="K19" i="64"/>
  <c r="K18" i="64"/>
  <c r="K17" i="64"/>
  <c r="K16" i="64"/>
  <c r="K15" i="64"/>
  <c r="K13" i="64"/>
  <c r="B3" i="64"/>
  <c r="B2" i="64"/>
  <c r="B1" i="64"/>
  <c r="J63" i="45"/>
  <c r="I63" i="45"/>
  <c r="K33" i="45"/>
  <c r="K32" i="45"/>
  <c r="K31" i="45"/>
  <c r="K30" i="45"/>
  <c r="K29" i="45"/>
  <c r="K28" i="45"/>
  <c r="K27" i="45"/>
  <c r="K26" i="45"/>
  <c r="K25" i="45"/>
  <c r="K24" i="45"/>
  <c r="K57" i="64" l="1"/>
  <c r="M57" i="64" s="1"/>
  <c r="K36" i="64"/>
  <c r="M36" i="64" s="1"/>
  <c r="K118" i="45"/>
  <c r="K117" i="45"/>
  <c r="K115" i="45"/>
  <c r="K114" i="45"/>
  <c r="K113" i="45"/>
  <c r="K112" i="45"/>
  <c r="K111" i="45"/>
  <c r="K109" i="45"/>
  <c r="K108" i="45"/>
  <c r="K107" i="45"/>
  <c r="K105" i="45"/>
  <c r="K104" i="45"/>
  <c r="K103" i="45"/>
  <c r="K102" i="45"/>
  <c r="K101" i="45"/>
  <c r="K100" i="45"/>
  <c r="K99" i="45"/>
  <c r="K97" i="45"/>
  <c r="K96" i="45"/>
  <c r="K95" i="45"/>
  <c r="K94" i="45"/>
  <c r="K93" i="45"/>
  <c r="K92" i="45"/>
  <c r="K91" i="45"/>
  <c r="K90" i="45"/>
  <c r="K88" i="45"/>
  <c r="K87" i="45"/>
  <c r="K86" i="45"/>
  <c r="K85" i="45"/>
  <c r="K84" i="45"/>
  <c r="K83" i="45"/>
  <c r="K82" i="45"/>
  <c r="K81" i="45"/>
  <c r="K79" i="45"/>
  <c r="K78" i="45"/>
  <c r="K76" i="45"/>
  <c r="K75" i="45"/>
  <c r="K74" i="45"/>
  <c r="K72" i="45"/>
  <c r="K71" i="45"/>
  <c r="K70" i="45"/>
  <c r="K69" i="45"/>
  <c r="J155" i="45"/>
  <c r="E109" i="66" s="1"/>
  <c r="E111" i="66" s="1"/>
  <c r="I155" i="45"/>
  <c r="D109" i="66" s="1"/>
  <c r="K153" i="45"/>
  <c r="K125" i="45"/>
  <c r="K152" i="45"/>
  <c r="K129" i="45"/>
  <c r="K130" i="45"/>
  <c r="K131" i="45"/>
  <c r="K132" i="45"/>
  <c r="K133" i="45"/>
  <c r="K22" i="45"/>
  <c r="K120" i="45" l="1"/>
  <c r="D111" i="66"/>
  <c r="F109" i="66"/>
  <c r="F111" i="66" s="1"/>
  <c r="K58" i="64"/>
  <c r="M58" i="64" s="1"/>
  <c r="J16" i="34"/>
  <c r="J24" i="34" s="1"/>
  <c r="E115" i="66" s="1"/>
  <c r="I16" i="34"/>
  <c r="I24" i="34" s="1"/>
  <c r="D115" i="66" s="1"/>
  <c r="F115" i="66" s="1"/>
  <c r="K124" i="45"/>
  <c r="K128" i="45"/>
  <c r="K127" i="45"/>
  <c r="K126" i="45"/>
  <c r="K134" i="45"/>
  <c r="K140" i="45"/>
  <c r="K141" i="45"/>
  <c r="K138" i="45"/>
  <c r="K137" i="45"/>
  <c r="K136" i="45"/>
  <c r="K139" i="45"/>
  <c r="K142" i="45"/>
  <c r="K135" i="45"/>
  <c r="K143" i="45"/>
  <c r="K13" i="45"/>
  <c r="K20" i="45"/>
  <c r="K14" i="45"/>
  <c r="K15" i="45"/>
  <c r="K16" i="45"/>
  <c r="K17" i="45"/>
  <c r="K18" i="45"/>
  <c r="K19" i="45"/>
  <c r="K21" i="45"/>
  <c r="K63" i="45" l="1"/>
  <c r="K151" i="45"/>
  <c r="K12" i="63"/>
  <c r="K13" i="63"/>
  <c r="K14" i="63"/>
  <c r="K15" i="63"/>
  <c r="K16" i="63"/>
  <c r="K17" i="63"/>
  <c r="K18" i="63"/>
  <c r="K19" i="63"/>
  <c r="K20" i="63"/>
  <c r="K21" i="63"/>
  <c r="K22" i="63"/>
  <c r="K23" i="63"/>
  <c r="K39" i="63"/>
  <c r="K52" i="3"/>
  <c r="K53" i="3"/>
  <c r="K54" i="3"/>
  <c r="K55" i="3"/>
  <c r="K29" i="3"/>
  <c r="K31" i="3"/>
  <c r="K32" i="3"/>
  <c r="K33" i="3"/>
  <c r="K34" i="3"/>
  <c r="K29" i="63"/>
  <c r="K31" i="63"/>
  <c r="K32" i="63"/>
  <c r="K33" i="63"/>
  <c r="K35" i="63"/>
  <c r="K36" i="63"/>
  <c r="K37" i="63"/>
  <c r="K38" i="63"/>
  <c r="K25" i="63"/>
  <c r="K26" i="63"/>
  <c r="K27" i="63"/>
  <c r="K28" i="63"/>
  <c r="K50" i="3"/>
  <c r="K13" i="3"/>
  <c r="K15" i="3"/>
  <c r="K16" i="3"/>
  <c r="K17" i="3"/>
  <c r="K18" i="3"/>
  <c r="K19" i="3"/>
  <c r="K20" i="3"/>
  <c r="K22" i="3"/>
  <c r="K24" i="3"/>
  <c r="K41" i="63" l="1"/>
  <c r="J58" i="3"/>
  <c r="J162" i="45"/>
  <c r="E112" i="66" s="1"/>
  <c r="E113" i="66" s="1"/>
  <c r="I162" i="45"/>
  <c r="D112" i="66" s="1"/>
  <c r="K157" i="45"/>
  <c r="K40" i="3"/>
  <c r="K42" i="3"/>
  <c r="K43" i="3"/>
  <c r="K44" i="3"/>
  <c r="K45" i="3"/>
  <c r="K46" i="3"/>
  <c r="K47" i="3"/>
  <c r="K49" i="3"/>
  <c r="K25" i="3"/>
  <c r="K26" i="3"/>
  <c r="K27" i="3"/>
  <c r="K57" i="3" l="1"/>
  <c r="K36" i="3"/>
  <c r="F112" i="66"/>
  <c r="F113" i="66" s="1"/>
  <c r="D113" i="66"/>
  <c r="D116" i="66" s="1"/>
  <c r="D117" i="66" s="1"/>
  <c r="K58" i="3" l="1"/>
  <c r="AD20" i="7"/>
  <c r="AC20" i="7"/>
  <c r="AB20" i="7"/>
  <c r="AA20" i="7"/>
  <c r="AD19" i="7"/>
  <c r="AC19" i="7"/>
  <c r="AB19" i="7"/>
  <c r="AA19" i="7"/>
  <c r="AD18" i="7"/>
  <c r="AC18" i="7"/>
  <c r="AB18" i="7"/>
  <c r="AA18" i="7"/>
  <c r="V21" i="7"/>
  <c r="W21" i="7"/>
  <c r="X21" i="7"/>
  <c r="Y21" i="7"/>
  <c r="O21" i="7"/>
  <c r="N21" i="7"/>
  <c r="M21" i="7"/>
  <c r="L21" i="7"/>
  <c r="AA21" i="7" l="1"/>
  <c r="AB21" i="7"/>
  <c r="AC21" i="7"/>
  <c r="AD21" i="7"/>
  <c r="V22" i="7"/>
  <c r="X23" i="7" s="1"/>
  <c r="L22" i="7"/>
  <c r="J145" i="45"/>
  <c r="I145" i="45"/>
  <c r="B3" i="63"/>
  <c r="B2" i="63"/>
  <c r="B1" i="63"/>
  <c r="O23" i="7" l="1"/>
  <c r="L25" i="7"/>
  <c r="AA22" i="7"/>
  <c r="L23" i="7"/>
  <c r="W23" i="7"/>
  <c r="Y23" i="7"/>
  <c r="M23" i="7"/>
  <c r="N23" i="7"/>
  <c r="V23" i="7"/>
  <c r="M41" i="63"/>
  <c r="L24" i="7" l="1"/>
  <c r="AA25" i="7"/>
  <c r="AB23" i="7"/>
  <c r="AC23" i="7"/>
  <c r="AA23" i="7"/>
  <c r="V24" i="7"/>
  <c r="AD23" i="7"/>
  <c r="K165" i="45"/>
  <c r="K166" i="45"/>
  <c r="K164" i="45"/>
  <c r="B1" i="3"/>
  <c r="B2" i="3"/>
  <c r="B1" i="45"/>
  <c r="B2" i="45"/>
  <c r="B1" i="48"/>
  <c r="B2" i="48"/>
  <c r="B3" i="48"/>
  <c r="B2" i="34"/>
  <c r="B1" i="34"/>
  <c r="B3" i="34"/>
  <c r="K12" i="34"/>
  <c r="K159" i="45"/>
  <c r="K160" i="45"/>
  <c r="K169" i="45" l="1"/>
  <c r="K162" i="45"/>
  <c r="M162" i="45" s="1"/>
  <c r="M169" i="45"/>
  <c r="J43" i="48"/>
  <c r="H114" i="66" s="1"/>
  <c r="I43" i="48"/>
  <c r="E114" i="66" s="1"/>
  <c r="K122" i="45"/>
  <c r="J170" i="45"/>
  <c r="I170" i="45"/>
  <c r="K148" i="45"/>
  <c r="K149" i="45"/>
  <c r="K150" i="45"/>
  <c r="K147" i="45"/>
  <c r="B3" i="45"/>
  <c r="I171" i="45" l="1"/>
  <c r="I175" i="45" s="1"/>
  <c r="I114" i="66"/>
  <c r="H116" i="66"/>
  <c r="F114" i="66"/>
  <c r="E116" i="66"/>
  <c r="K155" i="45"/>
  <c r="M155" i="45" s="1"/>
  <c r="K145" i="45"/>
  <c r="K43" i="48"/>
  <c r="K114" i="66" s="1"/>
  <c r="L114" i="66" l="1"/>
  <c r="K116" i="66"/>
  <c r="H117" i="66"/>
  <c r="I116" i="66"/>
  <c r="F116" i="66"/>
  <c r="E117" i="66"/>
  <c r="M57" i="3"/>
  <c r="M58" i="3"/>
  <c r="M120" i="45"/>
  <c r="K170" i="45"/>
  <c r="M145" i="45"/>
  <c r="M36" i="3"/>
  <c r="M63" i="45"/>
  <c r="K171" i="45" l="1"/>
  <c r="K175" i="45" s="1"/>
  <c r="K117" i="66"/>
  <c r="L116" i="66"/>
  <c r="I118" i="66"/>
  <c r="I8" i="66"/>
  <c r="I117" i="66"/>
  <c r="M170" i="45"/>
  <c r="F8" i="66"/>
  <c r="F117" i="66"/>
  <c r="B3" i="3"/>
  <c r="B1" i="7"/>
  <c r="B2" i="7"/>
  <c r="D11" i="1"/>
  <c r="F7" i="66" s="1"/>
  <c r="L118" i="66" l="1"/>
  <c r="L117" i="66"/>
  <c r="L8" i="66"/>
  <c r="F9" i="66"/>
  <c r="K14" i="34"/>
  <c r="K13" i="34"/>
  <c r="K16" i="34" s="1"/>
  <c r="H45" i="27"/>
  <c r="H26" i="27"/>
  <c r="H16" i="27"/>
  <c r="G45" i="27"/>
  <c r="G26" i="27"/>
  <c r="E84" i="27"/>
  <c r="G84" i="27" s="1"/>
  <c r="H84" i="27" s="1"/>
  <c r="E83" i="27"/>
  <c r="G83" i="27" s="1"/>
  <c r="H83" i="27" s="1"/>
  <c r="E82" i="27"/>
  <c r="G82" i="27" s="1"/>
  <c r="H82" i="27" s="1"/>
  <c r="E81" i="27"/>
  <c r="G81" i="27" s="1"/>
  <c r="H81" i="27" s="1"/>
  <c r="E80" i="27"/>
  <c r="G80" i="27" s="1"/>
  <c r="H80" i="27" s="1"/>
  <c r="E79" i="27"/>
  <c r="G79" i="27" s="1"/>
  <c r="H79" i="27" s="1"/>
  <c r="E78" i="27"/>
  <c r="G78" i="27" s="1"/>
  <c r="H78" i="27" s="1"/>
  <c r="E77" i="27"/>
  <c r="G77" i="27" s="1"/>
  <c r="H77" i="27" s="1"/>
  <c r="E76" i="27"/>
  <c r="G76" i="27" s="1"/>
  <c r="H76" i="27" s="1"/>
  <c r="E75" i="27"/>
  <c r="G75" i="27" s="1"/>
  <c r="H75" i="27" s="1"/>
  <c r="E74" i="27"/>
  <c r="G74" i="27" s="1"/>
  <c r="H74" i="27" s="1"/>
  <c r="E73" i="27"/>
  <c r="G73" i="27" s="1"/>
  <c r="H73" i="27" s="1"/>
  <c r="E72" i="27"/>
  <c r="G72" i="27" s="1"/>
  <c r="H72" i="27" s="1"/>
  <c r="E71" i="27"/>
  <c r="G71" i="27" s="1"/>
  <c r="H71" i="27" s="1"/>
  <c r="E70" i="27"/>
  <c r="G70" i="27" s="1"/>
  <c r="H70" i="27" s="1"/>
  <c r="E69" i="27"/>
  <c r="G69" i="27" s="1"/>
  <c r="H69" i="27" s="1"/>
  <c r="E68" i="27"/>
  <c r="G68" i="27" s="1"/>
  <c r="H68" i="27" s="1"/>
  <c r="E67" i="27"/>
  <c r="G67" i="27" s="1"/>
  <c r="H67" i="27" s="1"/>
  <c r="E66" i="27"/>
  <c r="G66" i="27" s="1"/>
  <c r="H66" i="27" s="1"/>
  <c r="E65" i="27"/>
  <c r="G65" i="27" s="1"/>
  <c r="H65" i="27" s="1"/>
  <c r="E64" i="27"/>
  <c r="G64" i="27" s="1"/>
  <c r="H64" i="27" s="1"/>
  <c r="E63" i="27"/>
  <c r="G63" i="27" s="1"/>
  <c r="H63" i="27" s="1"/>
  <c r="E62" i="27"/>
  <c r="G62" i="27" s="1"/>
  <c r="H62" i="27" s="1"/>
  <c r="E61" i="27"/>
  <c r="G61" i="27" s="1"/>
  <c r="H61" i="27" s="1"/>
  <c r="E60" i="27"/>
  <c r="G60" i="27" s="1"/>
  <c r="H60" i="27" s="1"/>
  <c r="E59" i="27"/>
  <c r="G59" i="27" s="1"/>
  <c r="H59" i="27" s="1"/>
  <c r="E58" i="27"/>
  <c r="G58" i="27" s="1"/>
  <c r="H58" i="27" s="1"/>
  <c r="E57" i="27"/>
  <c r="G57" i="27" s="1"/>
  <c r="H57" i="27" s="1"/>
  <c r="E56" i="27"/>
  <c r="G56" i="27" s="1"/>
  <c r="H56" i="27" s="1"/>
  <c r="E55" i="27"/>
  <c r="G55" i="27" s="1"/>
  <c r="H55" i="27" s="1"/>
  <c r="E54" i="27"/>
  <c r="G54" i="27" s="1"/>
  <c r="H54" i="27" s="1"/>
  <c r="E53" i="27"/>
  <c r="G53" i="27" s="1"/>
  <c r="H53" i="27" s="1"/>
  <c r="E52" i="27"/>
  <c r="G52" i="27" s="1"/>
  <c r="H52" i="27" s="1"/>
  <c r="E51" i="27"/>
  <c r="G51" i="27" s="1"/>
  <c r="H51" i="27" s="1"/>
  <c r="E50" i="27"/>
  <c r="G50" i="27" s="1"/>
  <c r="H50" i="27" s="1"/>
  <c r="E49" i="27"/>
  <c r="G49" i="27" s="1"/>
  <c r="H49" i="27" s="1"/>
  <c r="E48" i="27"/>
  <c r="G48" i="27" s="1"/>
  <c r="H48" i="27" s="1"/>
  <c r="E47" i="27"/>
  <c r="G47" i="27" s="1"/>
  <c r="H47" i="27" s="1"/>
  <c r="E46" i="27"/>
  <c r="G46" i="27" s="1"/>
  <c r="H46" i="27" s="1"/>
  <c r="E44" i="27"/>
  <c r="G44" i="27" s="1"/>
  <c r="H44" i="27" s="1"/>
  <c r="E43" i="27"/>
  <c r="G43" i="27" s="1"/>
  <c r="H43" i="27" s="1"/>
  <c r="E42" i="27"/>
  <c r="G42" i="27" s="1"/>
  <c r="H42" i="27" s="1"/>
  <c r="E41" i="27"/>
  <c r="G41" i="27" s="1"/>
  <c r="H41" i="27" s="1"/>
  <c r="E40" i="27"/>
  <c r="G40" i="27" s="1"/>
  <c r="H40" i="27" s="1"/>
  <c r="E39" i="27"/>
  <c r="G39" i="27" s="1"/>
  <c r="H39" i="27" s="1"/>
  <c r="E38" i="27"/>
  <c r="G38" i="27" s="1"/>
  <c r="H38" i="27" s="1"/>
  <c r="E37" i="27"/>
  <c r="G37" i="27" s="1"/>
  <c r="H37" i="27" s="1"/>
  <c r="E36" i="27"/>
  <c r="G36" i="27" s="1"/>
  <c r="H36" i="27" s="1"/>
  <c r="E35" i="27"/>
  <c r="G35" i="27" s="1"/>
  <c r="H35" i="27" s="1"/>
  <c r="E34" i="27"/>
  <c r="G34" i="27" s="1"/>
  <c r="H34" i="27" s="1"/>
  <c r="E33" i="27"/>
  <c r="G33" i="27" s="1"/>
  <c r="H33" i="27" s="1"/>
  <c r="E32" i="27"/>
  <c r="G32" i="27" s="1"/>
  <c r="H32" i="27" s="1"/>
  <c r="E31" i="27"/>
  <c r="G31" i="27" s="1"/>
  <c r="H31" i="27" s="1"/>
  <c r="E30" i="27"/>
  <c r="G30" i="27" s="1"/>
  <c r="H30" i="27" s="1"/>
  <c r="E29" i="27"/>
  <c r="G29" i="27" s="1"/>
  <c r="H29" i="27" s="1"/>
  <c r="E28" i="27"/>
  <c r="G28" i="27" s="1"/>
  <c r="H28" i="27" s="1"/>
  <c r="E27" i="27"/>
  <c r="G27" i="27" s="1"/>
  <c r="H27" i="27" s="1"/>
  <c r="E17" i="27"/>
  <c r="G17" i="27" s="1"/>
  <c r="H17" i="27" s="1"/>
  <c r="E18" i="27"/>
  <c r="G18" i="27" s="1"/>
  <c r="H18" i="27" s="1"/>
  <c r="E19" i="27"/>
  <c r="G19" i="27" s="1"/>
  <c r="H19" i="27" s="1"/>
  <c r="E20" i="27"/>
  <c r="G20" i="27" s="1"/>
  <c r="H20" i="27" s="1"/>
  <c r="E21" i="27"/>
  <c r="G21" i="27" s="1"/>
  <c r="H21" i="27" s="1"/>
  <c r="E22" i="27"/>
  <c r="G22" i="27" s="1"/>
  <c r="H22" i="27" s="1"/>
  <c r="E23" i="27"/>
  <c r="G23" i="27" s="1"/>
  <c r="H23" i="27" s="1"/>
  <c r="E24" i="27"/>
  <c r="G24" i="27" s="1"/>
  <c r="H24" i="27" s="1"/>
  <c r="E25" i="27"/>
  <c r="G25" i="27" s="1"/>
  <c r="H25" i="27" s="1"/>
  <c r="E16" i="27"/>
  <c r="G16" i="27" s="1"/>
  <c r="E15" i="27"/>
  <c r="G15" i="27" s="1"/>
  <c r="H15" i="27" s="1"/>
  <c r="E14" i="27"/>
  <c r="G14" i="27" s="1"/>
  <c r="H14" i="27" s="1"/>
  <c r="E13" i="27"/>
  <c r="G13" i="27" s="1"/>
  <c r="H13" i="27" s="1"/>
  <c r="E12" i="27"/>
  <c r="G12" i="27" s="1"/>
  <c r="H12" i="27" s="1"/>
  <c r="E11" i="27"/>
  <c r="G11" i="27" s="1"/>
  <c r="H11" i="27" s="1"/>
  <c r="E10" i="27"/>
  <c r="G10" i="27" s="1"/>
  <c r="H10" i="27" s="1"/>
  <c r="E9" i="27"/>
  <c r="G9" i="27" s="1"/>
  <c r="H9" i="27" s="1"/>
  <c r="M16" i="34" l="1"/>
  <c r="K24" i="34"/>
  <c r="B3" i="7"/>
  <c r="B8" i="1"/>
  <c r="M24" i="34" l="1"/>
  <c r="F118" i="66"/>
  <c r="T21" i="7"/>
  <c r="S21" i="7"/>
  <c r="R21" i="7"/>
  <c r="Q21" i="7"/>
  <c r="J21" i="7"/>
  <c r="I21" i="7"/>
  <c r="H21" i="7"/>
  <c r="G21" i="7"/>
  <c r="E21" i="7"/>
  <c r="D21" i="7"/>
  <c r="C21" i="7"/>
  <c r="B21" i="7"/>
  <c r="G22" i="7" l="1"/>
  <c r="Q22" i="7"/>
  <c r="B22" i="7"/>
  <c r="B25" i="7" s="1"/>
  <c r="G24" i="7" l="1"/>
  <c r="S23" i="7"/>
  <c r="Q24" i="7"/>
  <c r="E23" i="7"/>
  <c r="B24" i="7"/>
  <c r="J23" i="7"/>
  <c r="I23" i="7"/>
  <c r="G23" i="7"/>
  <c r="D23" i="7"/>
  <c r="H23" i="7"/>
  <c r="B23" i="7"/>
  <c r="T23" i="7"/>
  <c r="Q23" i="7"/>
  <c r="R23" i="7"/>
  <c r="C23" i="7"/>
  <c r="D13" i="1"/>
  <c r="L7" i="66" s="1"/>
  <c r="L9" i="66" s="1"/>
  <c r="D12" i="1"/>
  <c r="I7" i="66" s="1"/>
  <c r="I9" i="66" s="1"/>
  <c r="AA24" i="7" l="1"/>
</calcChain>
</file>

<file path=xl/comments1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4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5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sharedStrings.xml><?xml version="1.0" encoding="utf-8"?>
<sst xmlns="http://schemas.openxmlformats.org/spreadsheetml/2006/main" count="3089" uniqueCount="581">
  <si>
    <t>ปริญญาตรี</t>
  </si>
  <si>
    <t>มหาวิทยาลัย</t>
  </si>
  <si>
    <t>อาจารย์</t>
  </si>
  <si>
    <t>ข้าราชการ</t>
  </si>
  <si>
    <t>รวม</t>
  </si>
  <si>
    <t>ศาสตราจารย์</t>
  </si>
  <si>
    <t>รองศาสตราจารย์</t>
  </si>
  <si>
    <t>ผู้ช่วยศาสตราจารย์</t>
  </si>
  <si>
    <t>ระดับการศึกษา</t>
  </si>
  <si>
    <t>ปริญญาเอก</t>
  </si>
  <si>
    <t>ปริญญาโท</t>
  </si>
  <si>
    <t>เชี่ยวชาญ</t>
  </si>
  <si>
    <t>ชำนาญการ</t>
  </si>
  <si>
    <t>ปฏิบัติการ</t>
  </si>
  <si>
    <t>ค่าจ้างประจำ</t>
  </si>
  <si>
    <t>ค่าจ้างชั่วคราว</t>
  </si>
  <si>
    <t>เงินงบประมาณ</t>
  </si>
  <si>
    <t>เงินรายได้</t>
  </si>
  <si>
    <t>ค่าไฟฟ้า</t>
  </si>
  <si>
    <t>(หน่วย : คน)</t>
  </si>
  <si>
    <t>นักศึกษาหัวจริง (คน)</t>
  </si>
  <si>
    <t>หน่วยกิตนักศึกษา (SCH)</t>
  </si>
  <si>
    <t>นักศึกษาเต็มเวลา (FTES)</t>
  </si>
  <si>
    <t>1 FTES =</t>
  </si>
  <si>
    <t>ร้อยละ</t>
  </si>
  <si>
    <t>ลูกจ้างประจำ</t>
  </si>
  <si>
    <t>ลูกจ้างชั่วคราว</t>
  </si>
  <si>
    <t>ปีงบประมาณ 2558 (ภาค 2/2557+1/2558)</t>
  </si>
  <si>
    <t>ปีงบประมาณ 2558</t>
  </si>
  <si>
    <r>
      <rPr>
        <vertAlign val="superscript"/>
        <sz val="14"/>
        <color theme="1"/>
        <rFont val="TH SarabunPSK"/>
        <family val="2"/>
      </rPr>
      <t>1</t>
    </r>
    <r>
      <rPr>
        <sz val="14"/>
        <color theme="1"/>
        <rFont val="TH SarabunPSK"/>
        <family val="2"/>
      </rPr>
      <t xml:space="preserve"> คณะ หมายถึง หน่วยงานที่ผลิตบัณฑิต อาจเรียกชื่ออื่น เช่น สถาบัน, วิทยาลัย</t>
    </r>
  </si>
  <si>
    <t>ค่าตอบแทน</t>
  </si>
  <si>
    <t>ค่าใช้สอย</t>
  </si>
  <si>
    <t>ครุภัณฑ์สำนักงาน</t>
  </si>
  <si>
    <t>ครุภัณฑ์การศึกษา</t>
  </si>
  <si>
    <t>ครุภัณฑ์คอมพิวเตอร์</t>
  </si>
  <si>
    <t>ค่าวัสดุ</t>
  </si>
  <si>
    <t>เงินช่วยเหลือข้าราชการ ลูกจ้างและพนักงานของรัฐ</t>
  </si>
  <si>
    <t>เงินเลื่อนเงินเดือนและเงินปรับวุฒิข้าราชการ</t>
  </si>
  <si>
    <t>เงินสำรอง เงินสมทบ และเงินชดเชยของข้าราชการ</t>
  </si>
  <si>
    <t>ปีงบประมาณ 2559</t>
  </si>
  <si>
    <t>ปีงบประมาณ 2560</t>
  </si>
  <si>
    <t>กลุ่มสาขาวิชา</t>
  </si>
  <si>
    <t>วิทยาศาสตร์กายภาพ</t>
  </si>
  <si>
    <t>จำนวนบุคลากร</t>
  </si>
  <si>
    <t>ปีงบประมาณ 2558 (ณ วันที่ 30 กันยายน 2558)</t>
  </si>
  <si>
    <t>ปีงบประมาณ</t>
  </si>
  <si>
    <r>
      <t>คณะ</t>
    </r>
    <r>
      <rPr>
        <b/>
        <vertAlign val="superscript"/>
        <sz val="18"/>
        <color theme="1"/>
        <rFont val="TH SarabunPSK"/>
        <family val="2"/>
      </rPr>
      <t>1</t>
    </r>
  </si>
  <si>
    <t>หน่วยกิต/ปีการศึกษา</t>
  </si>
  <si>
    <t>CHK</t>
  </si>
  <si>
    <t>วิทยาศาสตร์สุขภาพ</t>
  </si>
  <si>
    <t>สังคมศาสตร์</t>
  </si>
  <si>
    <t>กรอกข้อมูล</t>
  </si>
  <si>
    <t>(หน่วย : บาท)</t>
  </si>
  <si>
    <t>เงินเดือน-พนักงานมหาวิทยาลัย</t>
  </si>
  <si>
    <t>1.1.1</t>
  </si>
  <si>
    <t>2.2.1</t>
  </si>
  <si>
    <t>2.2.2</t>
  </si>
  <si>
    <t>2.2.3</t>
  </si>
  <si>
    <t>2.2.4</t>
  </si>
  <si>
    <t>เลือกกลุ่มสาขาวิชา</t>
  </si>
  <si>
    <t>รายละเอียดบัญชีค่าใช้จ่าย</t>
  </si>
  <si>
    <t>มหาวิทยาลัยกาฬสินธุ์</t>
  </si>
  <si>
    <t>มหาวิทยาลัยนครพนม</t>
  </si>
  <si>
    <t>มหาวิทยาลัยนเรศวร</t>
  </si>
  <si>
    <t>มหาวิทยาลัยนราธิวาสราชนครินทร์</t>
  </si>
  <si>
    <t>มหาวิทยาลัยมหาสารคาม</t>
  </si>
  <si>
    <t>มหาวิทยาลัยรามคำแหง</t>
  </si>
  <si>
    <t>มหาวิทยาลัยสุโขทัยธรรมาธิราช</t>
  </si>
  <si>
    <t>มหาวิทยาลัยอุบลราชธานี</t>
  </si>
  <si>
    <t>สถาบันเทคโนโลยีปทุมวัน</t>
  </si>
  <si>
    <t>มหาวิทยาลัยเทคโนโลยีราชมงคลกรุงเทพ</t>
  </si>
  <si>
    <t>มหาวิทยาลัยเทคโนโลยีราชมงคลตะวันออก</t>
  </si>
  <si>
    <t>มหาวิทยาลัยเทคโนโลยีราชมงคลธัญบุรี</t>
  </si>
  <si>
    <t>มหาวิทยาลัยเทคโนโลยีราชมงคลพระนคร</t>
  </si>
  <si>
    <t>มหาวิทยาลัยเทคโนโลยีราชมงคลรัตนโกสินทร์</t>
  </si>
  <si>
    <t>มหาวิทยาลัยเทคโนโลยีราชมงคลล้านนา</t>
  </si>
  <si>
    <t>มหาวิทยาลัยเทคโนโลยีราชมงคลศรีวิชัย</t>
  </si>
  <si>
    <t>มหาวิทยาลัยเทคโนโลยีราชมงคลสุวรรณภูมิ</t>
  </si>
  <si>
    <t>มหาวิทยาลัยเทคโนโลยีราชมงคลอีสาน</t>
  </si>
  <si>
    <t>จุฬาลงกรณ์มหาวิทยาลัย</t>
  </si>
  <si>
    <t>มหาวิทยาลัยเกษตรศาสตร์</t>
  </si>
  <si>
    <t>มหาวิทยาลัยขอนแก่น</t>
  </si>
  <si>
    <t>มหาวิทยาลัยเชียงใหม่</t>
  </si>
  <si>
    <t>มหาวิทยาลัยทักษิณ</t>
  </si>
  <si>
    <t>มหาวิทยาลัยเทคโนโลยีพระจอมเกล้าธนบุรี</t>
  </si>
  <si>
    <t>มหาวิทยาลัยเทคโนโลยีพระจอมเกล้าพระนครเหนือ</t>
  </si>
  <si>
    <t>มหาวิทยาลัยเทคโนโลยีสุรนารี</t>
  </si>
  <si>
    <t>มหาวิทยาลัยธรรมศาสตร์</t>
  </si>
  <si>
    <t>มหาวิทยาลัยบูรพา</t>
  </si>
  <si>
    <t>มหาวิทยาลัยพะเยา</t>
  </si>
  <si>
    <t>มหาวิทยาลัยมหิดล</t>
  </si>
  <si>
    <t>มหาวิทยาลัยแม่ฟ้าหลวง</t>
  </si>
  <si>
    <t>มหาวิทยาลัยวลัยลักษณ์</t>
  </si>
  <si>
    <t>มหาวิทยาลัยศรีนครินทรวิโรฒ</t>
  </si>
  <si>
    <t>มหาวิทยาลัยศิลปากร</t>
  </si>
  <si>
    <t>มหาวิทยาลัยสงขลานครินทร์</t>
  </si>
  <si>
    <t>มหาวิทยาลัยสวนดุสิต</t>
  </si>
  <si>
    <t>สถาบันดนตรีกัลยาณิวัฒนา</t>
  </si>
  <si>
    <t>มหาวิทยาลัยแม่โจ้</t>
  </si>
  <si>
    <t>มหาวิทยาลัยราชภัฏกาญจนบุรี</t>
  </si>
  <si>
    <t>มหาวิทยาลัยราชภัฏกำแพงเพชร</t>
  </si>
  <si>
    <t>มหาวิทยาลัยราชภัฏจันทรเกษม</t>
  </si>
  <si>
    <t>มหาวิทยาลัยราชภัฏชัยภูมิ</t>
  </si>
  <si>
    <t>มหาวิทยาลัยราชภัฏเชียงราย</t>
  </si>
  <si>
    <t>มหาวิทยาลัยราชภัฏเชียงใหม่</t>
  </si>
  <si>
    <t>มหาวิทยาลัยราชภัฏเทพสตรี</t>
  </si>
  <si>
    <t>มหาวิทยาลัยราชภัฏธนบุรี</t>
  </si>
  <si>
    <t>มหาวิทยาลัยราชภัฏนครปฐม</t>
  </si>
  <si>
    <t>มหาวิทยาลัยราชภัฏนครราชสีมา</t>
  </si>
  <si>
    <t>มหาวิทยาลัยราชภัฏนครศรีธรรมราช</t>
  </si>
  <si>
    <t>มหาวิทยาลัยราชภัฏนครสวรรค์</t>
  </si>
  <si>
    <t>มหาวิทยาลัยราชภัฏบ้านสมเด็จเจ้าพระยา</t>
  </si>
  <si>
    <t>มหาวิทยาลัยราชภัฏบุรีรัมย์</t>
  </si>
  <si>
    <t>มหาวิทยาลัยราชภัฏพระนคร</t>
  </si>
  <si>
    <t>มหาวิทยาลัยราชภัฏพระนครศรีอยุธยา</t>
  </si>
  <si>
    <t>มหาวิทยาลัยราชภัฏพิบูลสงคราม</t>
  </si>
  <si>
    <t>มหาวิทยาลัยราชภัฏเพชรบุรี</t>
  </si>
  <si>
    <t>มหาวิทยาลัยราชภัฏเพชรบูรณ์</t>
  </si>
  <si>
    <t>มหาวิทยาลัยราชภัฏภูเก็ต</t>
  </si>
  <si>
    <t>มหาวิทยาลัยราชภัฏมหาสารคาม</t>
  </si>
  <si>
    <t>มหาวิทยาลัยราชภัฏยะลา</t>
  </si>
  <si>
    <t>มหาวิทยาลัยราชภัฏร้อยเอ็ด</t>
  </si>
  <si>
    <t>มหาวิทยาลัยราชภัฏราชนครินทร์</t>
  </si>
  <si>
    <t>มหาวิทยาลัยราชภัฏรำไพพรรณี</t>
  </si>
  <si>
    <t>มหาวิทยาลัยราชภัฏลำปาง</t>
  </si>
  <si>
    <t>มหาวิทยาลัยราชภัฏเลย</t>
  </si>
  <si>
    <t>มหาวิทยาลัยราชภัฏวไลยอลงกรณ์</t>
  </si>
  <si>
    <t>มหาวิทยาลัยราชภัฏศรีสะเกษ</t>
  </si>
  <si>
    <t>มหาวิทยาลัยราชภัฏสกลนคร</t>
  </si>
  <si>
    <t>มหาวิทยาลัยราชภัฏสงขลา</t>
  </si>
  <si>
    <t>มหาวิทยาลัยราชภัฏสวนสุนันทา</t>
  </si>
  <si>
    <t>มหาวิทยาลัยราชภัฏสุราษฎร์ธานี</t>
  </si>
  <si>
    <t>มหาวิทยาลัยราชภัฏสุรินทร์</t>
  </si>
  <si>
    <t>มหาวิทยาลัยราชภัฏหมู่บ้านจอมบึง</t>
  </si>
  <si>
    <t>มหาวิทยาลัยราชภัฏอุดรธานี</t>
  </si>
  <si>
    <t>มหาวิทยาลัยราชภัฏอุตรดิตถ์</t>
  </si>
  <si>
    <t>มหาวิทยาลัยราชภัฏอุบลราชธานี</t>
  </si>
  <si>
    <t>เลือกมหาวิทยาลัย</t>
  </si>
  <si>
    <t>สถาบันเทคโนโลยีพระจอมเกล้าเจ้าคุณทหารลาดกระบัง</t>
  </si>
  <si>
    <t>ค่าตอบแทนการบริหารหลักสูตร</t>
  </si>
  <si>
    <t>ค่าตอบแทนอื่น</t>
  </si>
  <si>
    <t>1.2.1</t>
  </si>
  <si>
    <t>เงินชดเชยสมาชิก กบข.</t>
  </si>
  <si>
    <t>เงินสมทบ กบข.</t>
  </si>
  <si>
    <t>ครุภัณฑ์วิทยาศาสตร์และการแพทย์</t>
  </si>
  <si>
    <t>ค่าเช่า</t>
  </si>
  <si>
    <t>ค่าวัสดุสำนักงาน</t>
  </si>
  <si>
    <t>ค่าวัสดุการศึกษา</t>
  </si>
  <si>
    <t>ค่าวัสดุคอมพิวเตอร์</t>
  </si>
  <si>
    <t>ค่าวัสดุวิทยาศาสตร์และการแพทย์</t>
  </si>
  <si>
    <t>ค่าวัสดุก่อสร้างใช้ในการศึกษา</t>
  </si>
  <si>
    <t>ค่าวัสดุไฟฟ้าและวิทยุใช้ในการศึกษา</t>
  </si>
  <si>
    <t>ค่าวัสดุคอมพิวเตอร์ใช้ในการศึกษา</t>
  </si>
  <si>
    <t>ค่าวัสดุวิทยาศาสตร์และการแพทย์ใช้ในการศึกษา</t>
  </si>
  <si>
    <t>ค่าวัสดุยานพาหนะและขนส่งใช้ในการศึกษา</t>
  </si>
  <si>
    <t>ค่าวัสดุเชื้อเพลิงและหล่อลื่นใช้ในการศึกษา</t>
  </si>
  <si>
    <t>ค่าวัสดุอื่น ๆ ใช้ในการศึกษา</t>
  </si>
  <si>
    <t>ค่าไปรษณีย์และโทรเลข</t>
  </si>
  <si>
    <t>ค่าเสื่อมราคาและตัดจำหน่าย</t>
  </si>
  <si>
    <t>ค่าตัดจำหน่าย-โปรแกรมคอมพิวเตอร์</t>
  </si>
  <si>
    <t>สำนักอธิการบดี</t>
  </si>
  <si>
    <t>สำนักหอสมุด</t>
  </si>
  <si>
    <t>สำนักคอมพิวเตอร์</t>
  </si>
  <si>
    <t>ค่าใช้จ่ายส่วนกลางที่ได้รับการปันส่วนหรือถูกหักจากส่วนกลาง</t>
  </si>
  <si>
    <t>อัตราหัก</t>
  </si>
  <si>
    <t>ฐาน</t>
  </si>
  <si>
    <t>เกณฑ์ในการปันส่วน</t>
  </si>
  <si>
    <t>จำนวนนศ. FTES</t>
  </si>
  <si>
    <t>ขนาดพื้นที่</t>
  </si>
  <si>
    <t xml:space="preserve">อื่น ๆ </t>
  </si>
  <si>
    <t>อัตรา</t>
  </si>
  <si>
    <t>% ของรายได้</t>
  </si>
  <si>
    <t>บาท/หัว FTES</t>
  </si>
  <si>
    <t>อื่น ๆ</t>
  </si>
  <si>
    <t>ส่วนอาคารและสถานที่</t>
  </si>
  <si>
    <t>ค่าเสื่อมราคาสิ่งก่อสร้าง</t>
  </si>
  <si>
    <t>กองการเจ้าหน้าที่ต่าง ๆ (กองคลัง, กองแผนงาน, กองกลาง, หน่วยตรวจสอบภายใน ฯ)</t>
  </si>
  <si>
    <t>ผสม</t>
  </si>
  <si>
    <t>1.3.1</t>
  </si>
  <si>
    <t>เงินอุดหนุนการศึกษาของอาจารย์</t>
  </si>
  <si>
    <t>เงินอุดหนุนค่าตอบแทนบุคลากรของโครงการวิจัย</t>
  </si>
  <si>
    <t>เงินอุดหนุนเพื่อสนับสนุนการเผยแพร่ผลงานวิจัย</t>
  </si>
  <si>
    <t>เลือกข้อมูล</t>
  </si>
  <si>
    <t>เงินชดเชยกรณีให้ออกจากงาน</t>
  </si>
  <si>
    <t>เงินอุดหนุนการศึกษาของนิสิต</t>
  </si>
  <si>
    <t>เงินอุดหนุนการศึกษาของนิสิตและอาจารย์</t>
  </si>
  <si>
    <t>เงินอุดหนุนการวิจัย</t>
  </si>
  <si>
    <t>ดูคำอธิบาย</t>
  </si>
  <si>
    <t>เงินประจำตำแหน่ง</t>
  </si>
  <si>
    <t>ค่าใช้จ่ายบุคลากร</t>
  </si>
  <si>
    <t>ค่าใช้จ่ายจริง :</t>
  </si>
  <si>
    <t>รวมค่าใช้จ่ายบุคลากร/งบบุคลากร</t>
  </si>
  <si>
    <t>1.3.2</t>
  </si>
  <si>
    <t>1.3.3</t>
  </si>
  <si>
    <t>งบกลาง</t>
  </si>
  <si>
    <t>ค่าใช้จ่ายในการรักษาพยาบาล-ผู้ป่วยนอก-รัฐ</t>
  </si>
  <si>
    <t>ค่าใช้จ่ายในการรักษาพยาบาล-ผู้ป่วยนอก-เอกชน</t>
  </si>
  <si>
    <t>ค่าใช้จ่ายในการรักษาพยาบาล-ผู้ป่วยใน-รัฐ</t>
  </si>
  <si>
    <t>ค่าใช้จ่ายในการรักษาพยาบาล-ผู้ป่วยใน-เอกชน</t>
  </si>
  <si>
    <t>ค่าซ่อมแซมและบำรุงรักษา</t>
  </si>
  <si>
    <t>ครุภัณฑ์-อื่น ๆ</t>
  </si>
  <si>
    <t>ระบบคอมพิวเตอร์, ฐานข้อมูล</t>
  </si>
  <si>
    <t>ค่าจ้างเหมาบริการ-บุคคลภายนอก</t>
  </si>
  <si>
    <t>ค่าธรรมเนียมทางกฎหมาย</t>
  </si>
  <si>
    <t>ค่ารับรองและพิธีการ</t>
  </si>
  <si>
    <t>ค่าใช้สอยอื่น ๆ</t>
  </si>
  <si>
    <t>ค่าใช้จ่าย :</t>
  </si>
  <si>
    <t>ค่าเสื่อมราคา-ครุภัณฑ์สำนักงาน</t>
  </si>
  <si>
    <t>ค่าเสื่อมราคา-ครุภัณฑ์การศึกษา</t>
  </si>
  <si>
    <t>ค่าเสื่อมราคา-ครุภัณฑ์ไฟฟ้าและวิทยุ</t>
  </si>
  <si>
    <t>ค่าเสื่อมราคา-ครุภัณฑ์คอมพิวเตอร์</t>
  </si>
  <si>
    <t>ค่าเสื่อมราคา-ครุภัณฑ์วิทยาศาสตร์&amp;การแพทย์</t>
  </si>
  <si>
    <t>ค่าเสื่อมราคา-ครุภัณฑ์อุปกรณ์ห้องปฎิบัติการ</t>
  </si>
  <si>
    <t>ค่าเสื่อมราคา-อาคาร</t>
  </si>
  <si>
    <t>ค่าเสื่อมราคา-ครุภัณฑ์ยานพาหนะ</t>
  </si>
  <si>
    <t>ค่าเสื่อมราคา-ระบบสาธารณูปโภค</t>
  </si>
  <si>
    <t>ค่าเสื่อมราคา-ครุภัณฑ์อื่น ๆ</t>
  </si>
  <si>
    <t>ค่าเสื่อมราคาและค่าตัดจำหน่าย</t>
  </si>
  <si>
    <t>รวมค่าเสื่อมราคาและค่าตัดจำหน่าย</t>
  </si>
  <si>
    <t>ค่าใช้จ่ายทางอ้อม/ค่าใช้จ่ายส่วนกลางที่ได้รับการปันส่วนหรือถูกหักจากส่วนกลาง</t>
  </si>
  <si>
    <t>สำหรับระยะเวลา 3 ปี ปีงบประมาณ 2558, 2559 และ 2560</t>
  </si>
  <si>
    <t>2.5.1</t>
  </si>
  <si>
    <t>ค่าใช้จ่ายในการวิจัยและพัฒนา</t>
  </si>
  <si>
    <t>รวมค่าใช้จ่ายดำเนินงาน/งบรายจ่ายอื่น</t>
  </si>
  <si>
    <t>สำนักบัณฑิต</t>
  </si>
  <si>
    <t>กองบริการการศึกษา</t>
  </si>
  <si>
    <t>สำนักประกันคุณภาพ</t>
  </si>
  <si>
    <t>ส่วนคัดเลือกนักศึกษา</t>
  </si>
  <si>
    <t>กองกิจการนักศึกษา</t>
  </si>
  <si>
    <t>งานประชาสัมพันธ์</t>
  </si>
  <si>
    <t>อัตราเดิม</t>
  </si>
  <si>
    <t>ค่าตอบแทนพนักงานราชการ</t>
  </si>
  <si>
    <t>ค่าวัสดุก่อสร้าง</t>
  </si>
  <si>
    <t>ค่าวัสดุยานพาหนะและขนส่ง</t>
  </si>
  <si>
    <t>ค่าวัสดุเชื้อเพลิงและหล่อลื่น</t>
  </si>
  <si>
    <t xml:space="preserve">ค่าวัสดุอื่น ๆ </t>
  </si>
  <si>
    <t>ค่าวัสดุไฟฟ้าและวิทยุ</t>
  </si>
  <si>
    <t>ค่าสาธารณูปโภคอื่น ๆ</t>
  </si>
  <si>
    <t>พนักงานมหาวิทยาลัย</t>
  </si>
  <si>
    <t>พนักงานราชการ</t>
  </si>
  <si>
    <t>เงินเดือน</t>
  </si>
  <si>
    <t>ในประเทศ</t>
  </si>
  <si>
    <t>ต่างประเทศ</t>
  </si>
  <si>
    <t>เงินตอบแทนพิเศษของข้าราชการผู้ได้รับเงินเดือนถึงขั้นสูงของอันดับ</t>
  </si>
  <si>
    <t>เงินตอบแทนพิเศษของลูกจ้างประจำผู้ได้รับค่าจ้างขั้นสูงของตำแหน่ง</t>
  </si>
  <si>
    <t>เงินค่าเช่าบ้านข้าราชการ</t>
  </si>
  <si>
    <t>1.2.2</t>
  </si>
  <si>
    <t>1.2.3</t>
  </si>
  <si>
    <t>1.2.4</t>
  </si>
  <si>
    <t>1.2.5</t>
  </si>
  <si>
    <t>1.2.6</t>
  </si>
  <si>
    <t>รวมค่าใช้จ่ายดำเนินงาน/งบเงินอุดหนุน/ค่าตอบแทน</t>
  </si>
  <si>
    <t>รวมค่าใช้จ่ายดำเนินงาน/งบเงินอุดหนุน/ค่าใช้สอย</t>
  </si>
  <si>
    <t>รวมค่าใช้จ่ายดำเนินงาน/งบเงินอุดหนุน/ค่าวัสดุ</t>
  </si>
  <si>
    <t>รวมค่าใช้จ่ายดำเนินงาน/งบเงินอุดหนุน/ค่าสาธารณูปโภค</t>
  </si>
  <si>
    <t>2.5.2</t>
  </si>
  <si>
    <t>รวมค่าใช้จ่ายดำเนินงาน (งบเงินอุดหนุน, งบรายจ่ายอื่น)</t>
  </si>
  <si>
    <t>เงินวิทยฐานะ</t>
  </si>
  <si>
    <t>เงินสวัสดิการสำหรับการปฏิบัติงานประจำสำนักงานในพื้นที่พิเศษ (สปพ.)</t>
  </si>
  <si>
    <t>เงินเพิ่มอื่นที่จ่ายควบกับเงินเดือน</t>
  </si>
  <si>
    <t>เงินเพิ่มอื่นที่จ่ายควบกับค่าจ้างประจำ</t>
  </si>
  <si>
    <t>เงินเพิ่มอื่นที่จ่ายควบกับค่าตอบแทนพนักงานราชการ</t>
  </si>
  <si>
    <t>เงินเบี้ยหวัด บำเหน็จ บำนาญ</t>
  </si>
  <si>
    <t>เงินช่วยเหลือการศึกษาของบุตร</t>
  </si>
  <si>
    <t>เงินช่วยเหลือบุตร</t>
  </si>
  <si>
    <t>เงินพิเศษในกรณีตายในระหว่างรับราชการ</t>
  </si>
  <si>
    <t>เงินช่วยเหลือข้าราชการ ลูกจ้างและพนักงานของรัฐ - อื่น ๆ</t>
  </si>
  <si>
    <t>เงินตอบแทนการปฏิบัติงานนอกเวลาราชการ (ค่าล่วงเวลา)</t>
  </si>
  <si>
    <t>เงินประจำตำแหน่งผู้บริหารที่มีวาระ</t>
  </si>
  <si>
    <t>เงินประจำตำแหน่งผู้บริหารที่ไม่มีวาระ</t>
  </si>
  <si>
    <t>ค่าตอบแทนเหมาจ่ายแทนการจัดหารถประจำตำแหน่ง</t>
  </si>
  <si>
    <t>เงินช่วยเหลือพนักงานมหาวิทยาลัย</t>
  </si>
  <si>
    <t>เงินพิเศษในกรณีตายในระหว่างปฏิบัติหน้าที่</t>
  </si>
  <si>
    <t>เงินช่วยเหลือพนักงานมหาวิทยาลัย - อื่น ๆ</t>
  </si>
  <si>
    <t xml:space="preserve">ค่าใช้จ่ายดำเนินงาน </t>
  </si>
  <si>
    <t>ค่าจ้างชั่วคราว (ลูกจ้างชั่วคราว, พนักงานวิสามัญ)</t>
  </si>
  <si>
    <t>ก. งบบุคลากร</t>
  </si>
  <si>
    <t>ข. งบเงินอุดหนุน</t>
  </si>
  <si>
    <t>3.2.1</t>
  </si>
  <si>
    <t>3.2.2</t>
  </si>
  <si>
    <t>3.2.3</t>
  </si>
  <si>
    <t>3.2.4</t>
  </si>
  <si>
    <t>เงินค่าตอบแทนรายเดือน</t>
  </si>
  <si>
    <t>เงินพิ่มอื่น ๆ</t>
  </si>
  <si>
    <t>รวมค่าใช้จ่ายบุคลากร (งบบุคลากร, งบเงินอุดหนุน)</t>
  </si>
  <si>
    <t>ค่าใช้จ่ายบุคลากรอื่น ๆ (โปรดระบุ)</t>
  </si>
  <si>
    <t>เงินสมทบของลูกจ้างประจำ - กองทุนสำรองเลี้ยงชีพพนักงานและเจ้าหน้าที่ของรัฐ (กสจ.)</t>
  </si>
  <si>
    <t>เงินสวัสดิการอื่น ๆ</t>
  </si>
  <si>
    <t>ก. งบเงินอุดหนุน</t>
  </si>
  <si>
    <t>เงินอุดหนุนเงินเพิ่มสำหรับตำแหน่งที่มีเหตุพิเศษของผู้ปฏิบัติงานด้านการสาธารณสุข (พตส.)</t>
  </si>
  <si>
    <t>เงินสมนาคุณวิทยากรในการฝึกอบรมของส่วนราชการ</t>
  </si>
  <si>
    <t>เงินสมนาคุณอาจารย์ สาขาวิชาที่ขาดแคลนในสถาบันอุดมศึกษาของรัฐ</t>
  </si>
  <si>
    <t>เงินค่าสอนพิเศษและค่าสอนเกินภาระงานสอน</t>
  </si>
  <si>
    <t>เงินค่าตอบแทนการสอบ</t>
  </si>
  <si>
    <t>ค่าเบี้ยประชุมกรรมการ</t>
  </si>
  <si>
    <t>เงินตอบแทนพิเศษรายเดือนสำหรับผู้ปฏิบัติงานในเขตพื้นที่พิเศษ</t>
  </si>
  <si>
    <t>เงินรางวัล</t>
  </si>
  <si>
    <t>ค่าตอบแทนอื่น ๆ</t>
  </si>
  <si>
    <t>ค่าบริการทำความสะอาด</t>
  </si>
  <si>
    <t>ค่าบริการเก็บขยะ</t>
  </si>
  <si>
    <t>ค่าบริการจัดการตกแต่งสถานที่</t>
  </si>
  <si>
    <t>ค่าบริการบำรุงรักษาลิฟท์</t>
  </si>
  <si>
    <t>ค่าจ้างบริการความปลอดภัย</t>
  </si>
  <si>
    <t>ค่าจ้างเหมาบริการ - อื่น ๆ</t>
  </si>
  <si>
    <t>ค่าเช่าโปรแกรมสำเร็จรูป</t>
  </si>
  <si>
    <t>ค่าโฆษณาและประชาสัมพันธ์</t>
  </si>
  <si>
    <t>ค่าเบี้ยประกันสุขภาพ</t>
  </si>
  <si>
    <t>ค่าเบี้ยประกัน</t>
  </si>
  <si>
    <t>ค่าเบี้ยประกันภัย - อาคาร</t>
  </si>
  <si>
    <t>ค่าเบี้ยประกันภัย - ทรัพย์สิน</t>
  </si>
  <si>
    <t>เงินสมทบกองทุนสำรองเลี้ยงชีพ (ส่วนของนายจ้าง)</t>
  </si>
  <si>
    <t>2.7.1</t>
  </si>
  <si>
    <t>2.7.2</t>
  </si>
  <si>
    <t>2.8.1</t>
  </si>
  <si>
    <t>2.8.2</t>
  </si>
  <si>
    <t>2.8.3</t>
  </si>
  <si>
    <t>2.11.1</t>
  </si>
  <si>
    <t>2.11.2</t>
  </si>
  <si>
    <t>2.11.3</t>
  </si>
  <si>
    <t>บำนาญปกติ</t>
  </si>
  <si>
    <t>เงินบำเหน็จ</t>
  </si>
  <si>
    <t>เงินบำเหน็จตกทอด</t>
  </si>
  <si>
    <t>เงินบำเหน็จดำรงชีพ</t>
  </si>
  <si>
    <t>เงินช่วยพิเศษกรณีผู้รับบำนาญตาย</t>
  </si>
  <si>
    <t>เงินบำเหน็จรายเดือน</t>
  </si>
  <si>
    <t>เงินช่วยการศึกษาและค่าเล่าเรียนบุตรบำนาญ</t>
  </si>
  <si>
    <t>ค่ารักษาพยาบาลข้าราชการบำนาญ-คนไข้นอก (รัฐ)</t>
  </si>
  <si>
    <t>ค่ารักษาพยาบาลข้าราชการบำนาญ-คนไข้ใน (รัฐ)</t>
  </si>
  <si>
    <t>ค่ารักษาพยาบาลข้าราชการบำนาญ-คนไข้นอก (เอกชน)</t>
  </si>
  <si>
    <t>เงินช่วยเหลือรายเดือนผู้รับเบี้ยหวัด บำนาญ</t>
  </si>
  <si>
    <t>เงินช่วยค่าครองชีพผู้รับเบี้ยหวัด บำนาญ</t>
  </si>
  <si>
    <t>PC</t>
  </si>
  <si>
    <t>รหัส</t>
  </si>
  <si>
    <t>NPC</t>
  </si>
  <si>
    <t>DPC</t>
  </si>
  <si>
    <t>DOC</t>
  </si>
  <si>
    <t>Direct/Personnel Cost</t>
  </si>
  <si>
    <t>Non-Personnel Cost</t>
  </si>
  <si>
    <t>IOC</t>
  </si>
  <si>
    <t>Direct/Operating Cost</t>
  </si>
  <si>
    <t>Indirect/Operating Cost</t>
  </si>
  <si>
    <t>DO1C</t>
  </si>
  <si>
    <t>Direct/Operating Cost/ค่าตอบแทน</t>
  </si>
  <si>
    <t>DO2C</t>
  </si>
  <si>
    <t>Direct/Operating Cost/ค่าใช้สอย</t>
  </si>
  <si>
    <t>DO3C</t>
  </si>
  <si>
    <t>Direct/Operating Cost/ค่าวัสดุ</t>
  </si>
  <si>
    <t>DO4C</t>
  </si>
  <si>
    <t>Direct/Operating Cost/ค่าสาธารณูปโภค</t>
  </si>
  <si>
    <t>DOCDA</t>
  </si>
  <si>
    <t>Direct/Operating cost/Depre. &amp; Amortization</t>
  </si>
  <si>
    <t>DRD</t>
  </si>
  <si>
    <t>Direct/Research &amp; Development</t>
  </si>
  <si>
    <t>2.8.4</t>
  </si>
  <si>
    <t>3.2.5</t>
  </si>
  <si>
    <t>3.2.6</t>
  </si>
  <si>
    <t>3.2.7</t>
  </si>
  <si>
    <t>3.2.8</t>
  </si>
  <si>
    <t>3.2.9</t>
  </si>
  <si>
    <t>ค่าโทรศัพท์และโทรสาร</t>
  </si>
  <si>
    <t>ข. งบรายจ่ายอื่น</t>
  </si>
  <si>
    <t>รวมค่าใช้จ่ายบุคลากร (งบกลาง)</t>
  </si>
  <si>
    <t>ค่าเสื่อมราคาและตัดจำหน่าย และ ค่าใช้จ่ายส่วนกลาง</t>
  </si>
  <si>
    <t>รวมค่าใช้จ่ายส่วนกลางที่ได้รับการปันส่วนหรือถูกหักจากส่วนกลาง</t>
  </si>
  <si>
    <t>รวมค่าเสื่อมราคา ค่าตัดจำหน่าย และค่าใช้จ่ายส่วนกลางที่ได้รับการปันส่วนหรือถูกหักจากส่วนกลาง</t>
  </si>
  <si>
    <t>ค่าอาหารทำการนอกเวลา</t>
  </si>
  <si>
    <t>ค่าตรวจการจ้างและคุมงานก่อสร้าง</t>
  </si>
  <si>
    <t>DPCSALG</t>
  </si>
  <si>
    <t>Direct/Personnel Cost/Government officer Salary</t>
  </si>
  <si>
    <t>ประเภทการจ้าง</t>
  </si>
  <si>
    <t>ค่าเช่าอสังหาริมทรัพย์ (ค่าเช่าที่ดิน, ค่าเช่าสถานที่ เป็นต้น)</t>
  </si>
  <si>
    <t>เงินอุดหนุนคณะ/สถาบัน เพื่อการดำเนินงาน - อื่น ๆ</t>
  </si>
  <si>
    <t>5.2.1</t>
  </si>
  <si>
    <t>5.2.2</t>
  </si>
  <si>
    <t>รวมค่าใช้จ่ายในการวิจัยพัฒนา/งบเงินอุดหนุน</t>
  </si>
  <si>
    <t xml:space="preserve">ข. งบรายจ่ายอื่น </t>
  </si>
  <si>
    <t>รวมค่าใช้จ่ายในการวิจัยและพัฒนา (งบเงินอุดหนุน, งบรายจ่ายอื่น)</t>
  </si>
  <si>
    <t>ค่าตอบแทนรายเดือนของพนักงานมหาวิทยาลัย</t>
  </si>
  <si>
    <t>เงินเพิ่มการครองชีพ</t>
  </si>
  <si>
    <t>1.1.2</t>
  </si>
  <si>
    <t>1.1.3</t>
  </si>
  <si>
    <t>1.1.4</t>
  </si>
  <si>
    <t>ค่าตอบแทนการสอน/วิทยากร/การสอบ</t>
  </si>
  <si>
    <t>ค่าตอบแทนเฉพาะงาน</t>
  </si>
  <si>
    <t>1.1.5</t>
  </si>
  <si>
    <t>1.1.6</t>
  </si>
  <si>
    <t>1.1.7</t>
  </si>
  <si>
    <t>1.1.8</t>
  </si>
  <si>
    <t>1.1.9</t>
  </si>
  <si>
    <t>ค่าตอบแทนเฉพาะงาน-อื่น ๆ</t>
  </si>
  <si>
    <t>1.1.10</t>
  </si>
  <si>
    <t>ค่าตอบแทนผู้ทรงคุณวุฒิ/ผู้เชี่ยวชาญ (ค่าตอบแทน/ค่าที่พัก/ค่าพาหนะเหมาจ่าย)</t>
  </si>
  <si>
    <t>ค่าใช้จ่ายในการไปประชุม ฝึกอบรม สัมมนา-บุคลากรในหน่วยงาน</t>
  </si>
  <si>
    <t>ค่าใช้จ่ายในการจัดประชุม ฝึกอบรม สัมมนา</t>
  </si>
  <si>
    <t>ค่าใช้จ่ายในการเดินทางปฏิบัติราชการ/ดูงานนอกสถานที่ (ค่าเบี้ยเลี้ยง/ค่าที่พัก/ค่าพาหนะ)</t>
  </si>
  <si>
    <t>ค่าธรรมเนียม</t>
  </si>
  <si>
    <t>2.9.1</t>
  </si>
  <si>
    <t>2.9.2</t>
  </si>
  <si>
    <t>2.9.3</t>
  </si>
  <si>
    <t>ค่าธรรมเนียมอื่น</t>
  </si>
  <si>
    <t xml:space="preserve">ค่าเช่าอื่น </t>
  </si>
  <si>
    <t>ค่าเบี้ยประกันอุบัติเหตุ</t>
  </si>
  <si>
    <t>ค่าวัสดุการเกษตรใช้ในการศึกษา</t>
  </si>
  <si>
    <t>ค่าวัสดุกีฬาใช้ในการศึกษา</t>
  </si>
  <si>
    <t>3.2.10</t>
  </si>
  <si>
    <t>ค่าวัสดุการเกษตร</t>
  </si>
  <si>
    <t>ค่าวัสดุกีฬา</t>
  </si>
  <si>
    <t>ค่าบริการ Internet</t>
  </si>
  <si>
    <t>ค่าบริการเช่าช่องสัญญาณ</t>
  </si>
  <si>
    <t>ครุภัณฑ์ยานพาหนะและขนส่ง</t>
  </si>
  <si>
    <t>เงินอุดหนุนค่าตอบแทน ค่าใช้สอยและวัสดุโครงการวิจัย</t>
  </si>
  <si>
    <t>วัสดุหนังสือ วารสารและตำรา - สำหรับคณะ</t>
  </si>
  <si>
    <t>วัสดุหนังสือ วารสารและตำรา - สำหรับสำนักวิทยบริการ</t>
  </si>
  <si>
    <t>3.2.11</t>
  </si>
  <si>
    <t>ค่าจ้างที่ปรึกษา</t>
  </si>
  <si>
    <t>อาคาร สถานที่ สาธารณูปโภค</t>
  </si>
  <si>
    <t>ค่าเช่าอุปกรณ์ เครื่องใช้สำนักงาน</t>
  </si>
  <si>
    <t>ค่าเช่าคอมพิวเตอร์</t>
  </si>
  <si>
    <t>ค่าเช่ารถประจำตำแหน่ง</t>
  </si>
  <si>
    <t>ค่าเช่ารถอื่น ๆ</t>
  </si>
  <si>
    <t>2.8.5</t>
  </si>
  <si>
    <t>2.8.6</t>
  </si>
  <si>
    <t>2.8.7</t>
  </si>
  <si>
    <t>ค่าธรรมเนียมธนาคารและบัตรเครดิต</t>
  </si>
  <si>
    <t>ค่าเบี้ยประกันภัยและพรบ. - ยานพาหนะ</t>
  </si>
  <si>
    <t>ค่าใช้จ่ายในการรักษาพยาบาลข้าราชการ</t>
  </si>
  <si>
    <t>ค่าน้ำประปาและน้ำบาดาล</t>
  </si>
  <si>
    <t>2.4.1</t>
  </si>
  <si>
    <t>2.4.2</t>
  </si>
  <si>
    <t>2.8.8</t>
  </si>
  <si>
    <t>2.9.4</t>
  </si>
  <si>
    <t>2.9.5</t>
  </si>
  <si>
    <t>2.9.6</t>
  </si>
  <si>
    <t>2.9.7</t>
  </si>
  <si>
    <t>2.10.1</t>
  </si>
  <si>
    <t>2.10.2</t>
  </si>
  <si>
    <t>2.10.3</t>
  </si>
  <si>
    <t>เงินสมทบเงินประกันสังคม (ส่วนของนายจ้าง) - ลูกจ้างชั่วคราว</t>
  </si>
  <si>
    <t>เงินสมทบเงินประกันสังคม (ส่วนของนายจ้าง) - พนักงานมหาวิทยาลัย</t>
  </si>
  <si>
    <t>2.4.3</t>
  </si>
  <si>
    <t>2.4.4</t>
  </si>
  <si>
    <t>2.9.8</t>
  </si>
  <si>
    <t>2.10.4</t>
  </si>
  <si>
    <t>2.10.5</t>
  </si>
  <si>
    <t>2.10.6</t>
  </si>
  <si>
    <t>2.10.7</t>
  </si>
  <si>
    <t>2.12.1</t>
  </si>
  <si>
    <t>2.12.2</t>
  </si>
  <si>
    <t>2.12.3</t>
  </si>
  <si>
    <t>2.12.4</t>
  </si>
  <si>
    <t>2.12.5</t>
  </si>
  <si>
    <t>1.2.7</t>
  </si>
  <si>
    <t>1.2.8</t>
  </si>
  <si>
    <t>1.2.9</t>
  </si>
  <si>
    <t>1.2.10</t>
  </si>
  <si>
    <t>1.4.1</t>
  </si>
  <si>
    <t>1.4.2</t>
  </si>
  <si>
    <t>1.4.3</t>
  </si>
  <si>
    <t>บุคลากร</t>
  </si>
  <si>
    <t>1.3.4</t>
  </si>
  <si>
    <t>1.3.5</t>
  </si>
  <si>
    <t>1.3.6</t>
  </si>
  <si>
    <t>1.3.7</t>
  </si>
  <si>
    <t>1.3.8</t>
  </si>
  <si>
    <t>1.3.9</t>
  </si>
  <si>
    <t>1.3.10</t>
  </si>
  <si>
    <t>1.5.1</t>
  </si>
  <si>
    <t>1.5.2</t>
  </si>
  <si>
    <t>1.5.3</t>
  </si>
  <si>
    <t>1.5.4</t>
  </si>
  <si>
    <t>1.9.1</t>
  </si>
  <si>
    <t>1.9.2</t>
  </si>
  <si>
    <t>1.9.3</t>
  </si>
  <si>
    <t>1.4.4</t>
  </si>
  <si>
    <t>ค่าตอบแทนการสอน/วิทยากร/การสอบ-อื่น ๆ</t>
  </si>
  <si>
    <t>2.12.6</t>
  </si>
  <si>
    <t>ค่าเบี้ยประกัน-อื่น ๆ</t>
  </si>
  <si>
    <t>ค่าสาธารณูปโภค</t>
  </si>
  <si>
    <t>ปีงบประมาณ 2559 (ณ วันที่ 30 กันยายน 2559)</t>
  </si>
  <si>
    <t>ปีงบประมาณ 2560 (ณ วันที่ 30 กันยายน 2560)</t>
  </si>
  <si>
    <t>งบบุคลากร</t>
  </si>
  <si>
    <t>งบเงินอุดหนุน</t>
  </si>
  <si>
    <t>ค่าใช้จ่ายบุคลากร-อื่น ๆ</t>
  </si>
  <si>
    <t>เงินสมทบลูกจ้างประจำ-กสจ.</t>
  </si>
  <si>
    <r>
      <t>หัก</t>
    </r>
    <r>
      <rPr>
        <sz val="14"/>
        <color theme="1"/>
        <rFont val="TH SarabunPSK"/>
        <family val="2"/>
      </rPr>
      <t xml:space="preserve"> ค่าเบี้ยหวัด บำเหน็จ บำนาญ</t>
    </r>
  </si>
  <si>
    <t>รวมค่าใช้จ่ายบุคลากรหลังหักเงินเบี้ยหวัดฯ</t>
  </si>
  <si>
    <t>1. ค่าใช้จ่ายบุคลากร</t>
  </si>
  <si>
    <t>รวมค่าตอบแทน</t>
  </si>
  <si>
    <t>2. ค่าใช้จ่ายดำเนินงาน</t>
  </si>
  <si>
    <t>เงินสมทบเงินประกันสังคม (ส่วนของนายจ้าง) - พนง.ม.</t>
  </si>
  <si>
    <t>รวมค่าใช้สอย</t>
  </si>
  <si>
    <t>รวมค่าวัสดุ</t>
  </si>
  <si>
    <t>ข. งบรายจ่ายอื่น/ค่าตอบแทน</t>
  </si>
  <si>
    <t>ข. งบรายจ่ายอื่น/ค่าใช้สอย</t>
  </si>
  <si>
    <t>ข. งบรายจ่ายอื่น/ค่าวัสดุ</t>
  </si>
  <si>
    <t>ข. งบรายจ่ายอื่น/ค่าสาธารณูปโภค</t>
  </si>
  <si>
    <t>2. รวมค่าใช้จ่ายดำเนินงาน</t>
  </si>
  <si>
    <t>รวมค่าสาธารณูปโภค</t>
  </si>
  <si>
    <t>4. ค่าใช้จ่ายในการวิจัยและพัฒนา</t>
  </si>
  <si>
    <t>รวมค่าใช้จ่ายทั้งสิ้น</t>
  </si>
  <si>
    <t>Ref.</t>
  </si>
  <si>
    <t>A</t>
  </si>
  <si>
    <t>3. ค่าเสื่อมราคาฯ และค่าใช้จ่ายส่วนกลาง</t>
  </si>
  <si>
    <t>ก</t>
  </si>
  <si>
    <t>ข</t>
  </si>
  <si>
    <t>ค</t>
  </si>
  <si>
    <t>ข,ค,300,400</t>
  </si>
  <si>
    <t>รายละเอียด</t>
  </si>
  <si>
    <t>ก.1 ค่าตอบแทน</t>
  </si>
  <si>
    <t>ก.2 ค่าใช้สอย</t>
  </si>
  <si>
    <t>ก.3 ค่าวัสดุ</t>
  </si>
  <si>
    <t>ก.4 ค่าสาธารณูปโภค</t>
  </si>
  <si>
    <t>ก.5 ค่าใช้จ่ายดำเนินงานอื่น ๆ</t>
  </si>
  <si>
    <t>รวมค่าใช้จ่ายในการวิจัยพัฒนา/งบรายจ่ายอื่น</t>
  </si>
  <si>
    <t>ต้นทุนผลิตนักศึกษาต่อหัว (บาท/FTES)</t>
  </si>
  <si>
    <r>
      <t xml:space="preserve">รวมค่าใช้จ่ายทั้งสิ้น </t>
    </r>
    <r>
      <rPr>
        <b/>
        <u/>
        <sz val="16"/>
        <color theme="1"/>
        <rFont val="TH SarabunPSK"/>
        <family val="2"/>
      </rPr>
      <t>ยกเว้น</t>
    </r>
    <r>
      <rPr>
        <b/>
        <sz val="16"/>
        <color theme="1"/>
        <rFont val="TH SarabunPSK"/>
        <family val="2"/>
      </rPr>
      <t>ค่าเบี้ยหวัดฯ (บาท)</t>
    </r>
  </si>
  <si>
    <t>ค่าตอบแทนรายการที่ 1.1-1.3</t>
  </si>
  <si>
    <t>คณะ</t>
  </si>
  <si>
    <t>ค่าสวัสดิการ</t>
  </si>
  <si>
    <t>120+ก.1 (1.1)</t>
  </si>
  <si>
    <t>130+ก.1 (1.2)</t>
  </si>
  <si>
    <t>140+ ก.1 (1.3)</t>
  </si>
  <si>
    <t>ก.4</t>
  </si>
  <si>
    <t>ก.5</t>
  </si>
  <si>
    <t>190 (1)</t>
  </si>
  <si>
    <t xml:space="preserve">    ข.1 เงินอุดหนุนเพื่อเป็นค่าใช้จ่ายบุคลากร/ค่าใช้จ่ายบุคลากร</t>
  </si>
  <si>
    <t>รวมเงินอุดหนุนเพื่อเป็นค่าใช้จ่ายบุคลากร/ค่าใช้จ่ายบุคลากร</t>
  </si>
  <si>
    <t xml:space="preserve">    ก.1 เงินอุดหนุนเพื่อเป็นงบดำเนินงาน/ค่าตอบแทน</t>
  </si>
  <si>
    <t xml:space="preserve">    ก.2 เงินอุดหนุนเพื่อเป็นงบดำเนินงาน/ค่าใช้สอย</t>
  </si>
  <si>
    <t xml:space="preserve">    ก.3 เงินอุดหนุนเพื่อเป็นงบดำเนินงาน/ค่าวัสดุ</t>
  </si>
  <si>
    <t xml:space="preserve">     ก.5 เงินอุดหนุนเพื่อเป็นงบดำเนินงาน/ค่าใช้จ่ายดำเนินงานอื่น ๆ</t>
  </si>
  <si>
    <t>รวมค่าใช้จ่ายดำเนินงาน/งบเงินอุดหนุน/ค่าใช้จ่ายดำเนินงานอื่น ๆ</t>
  </si>
  <si>
    <t xml:space="preserve">    ก.4 เงินอุดหนุนเพื่อเป็นงบดำเนินงาน/ค่าสาธารณูปโภค</t>
  </si>
  <si>
    <r>
      <t>บริหารและทั่วไป</t>
    </r>
    <r>
      <rPr>
        <vertAlign val="superscript"/>
        <sz val="14"/>
        <color theme="1"/>
        <rFont val="TH SarabunPSK"/>
        <family val="2"/>
      </rPr>
      <t>3</t>
    </r>
  </si>
  <si>
    <r>
      <t>วิชาชีพเฉพาะ/เชี่ยวชาญเฉพาะ</t>
    </r>
    <r>
      <rPr>
        <vertAlign val="superscript"/>
        <sz val="14"/>
        <color theme="1"/>
        <rFont val="TH SarabunPSK"/>
        <family val="2"/>
      </rPr>
      <t>2</t>
    </r>
  </si>
  <si>
    <t>1.4 ไม่รวม 1.4.1</t>
  </si>
  <si>
    <t>เชี่ยวชาญพิเศษ</t>
  </si>
  <si>
    <r>
      <t>ค่าใช้จ่ายบุคลากร -</t>
    </r>
    <r>
      <rPr>
        <b/>
        <sz val="18"/>
        <color rgb="FFFF0000"/>
        <rFont val="TH SarabunPSK"/>
        <family val="2"/>
      </rPr>
      <t xml:space="preserve"> </t>
    </r>
    <r>
      <rPr>
        <b/>
        <u/>
        <sz val="18"/>
        <color rgb="FFFF0000"/>
        <rFont val="TH SarabunPSK"/>
        <family val="2"/>
      </rPr>
      <t>สายวิชาชีพเฉพาะหรือเชี่ยวชาญเฉพาะ</t>
    </r>
  </si>
  <si>
    <t xml:space="preserve">สถาบันอุดมศึกษากลุ่มตัวอย่าง </t>
  </si>
  <si>
    <t>คณะวิศวกรรมศาสตร์</t>
  </si>
  <si>
    <t>มหาวิทยาลัยราชนครินทร์</t>
  </si>
  <si>
    <t>มหาวิทยาลัยเทคโนโยลีพระจอมเกล้าธนบุรี</t>
  </si>
  <si>
    <t>คณะพยาบาลศาสตร์</t>
  </si>
  <si>
    <t>มหาวิทยาลันราชภัฏสวนสุนันทา</t>
  </si>
  <si>
    <t>มหาวิทยาลัยราชภัฏสวนดุสิต</t>
  </si>
  <si>
    <t>คณะพาณิชยศาสตร์และการบัญชี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</si>
  <si>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สายบริหารและทั่วไป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</si>
  <si>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อาจารย์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</si>
  <si>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สายวิชาชีพเฉพาะหรือเชี่ยวชาญเฉพาะ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</si>
  <si>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สายบริหารและทั่วไป</t>
    </r>
  </si>
  <si>
    <t>รายการที่ 2.1-2.4</t>
  </si>
  <si>
    <t>ค่าใช้จ่ายดำเนินงาน ยกเว้นรายการค่าตอบแทน 1.1-1.3, 1.4.1, 2.1-2.4</t>
  </si>
  <si>
    <t>ค่าตอบแทนรายการที่ 1.4.1</t>
  </si>
  <si>
    <t>สายอาจารย์</t>
  </si>
  <si>
    <t>สายวิชาชีพเฉพาะฯ</t>
  </si>
  <si>
    <t>สายบริหารและทั่วไป</t>
  </si>
  <si>
    <t>ค่าตอบแทนเฉพาะที่จ่ายให้ในลักษณะเงินเดือน - สายอาจารย์</t>
  </si>
  <si>
    <t>ค่าตอบแทนเฉพาะที่จ่ายให้ในลักษณะเงินเดือน - สายวิชาชีพฯ</t>
  </si>
  <si>
    <t>ค่าตอบแทนเฉพาะที่จ่ายให้ในลักษณะเงินเดือน - สายบริหารและทั่วไป</t>
  </si>
  <si>
    <t>ค่าใช้จ่ายบุคลากร-สายอาจารย์</t>
  </si>
  <si>
    <t>ค่าใช้จ่ายบุคลากร-สายวิชาชีพเฉพาะฯ</t>
  </si>
  <si>
    <t>ค่าใช้จ่ายบุคลากร-สายบริหารและทั่วไป</t>
  </si>
  <si>
    <t>รวมค่าใช้จ่ายบุคลากร (120+130+140+190)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</si>
  <si>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สายอาจารย์</t>
    </r>
  </si>
  <si>
    <r>
      <t>1. รวมค่าใช้จ่ายบุคลากร</t>
    </r>
    <r>
      <rPr>
        <sz val="14"/>
        <color theme="1"/>
        <rFont val="TH SarabunPSK"/>
        <family val="2"/>
      </rPr>
      <t xml:space="preserve"> (100+200)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</si>
  <si>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วิชาชีพเฉพาะ/เชี่ยวชาญเฉพาะ ประกอบด้วย บุคลากรที่ทำงานสนับสนุน</t>
    </r>
    <r>
      <rPr>
        <b/>
        <u/>
        <sz val="14"/>
        <color theme="1"/>
        <rFont val="TH SarabunPSK"/>
        <family val="2"/>
      </rPr>
      <t>งานวิชาการ</t>
    </r>
    <r>
      <rPr>
        <sz val="14"/>
        <color theme="1"/>
        <rFont val="TH SarabunPSK"/>
        <family val="2"/>
      </rPr>
      <t xml:space="preserve"> เช่น บรรณารักษณ์ เจ้าหน้าที่ห้องสมุด เจ้าหน้าที่ห้องแลบ เป็นต้น </t>
    </r>
    <r>
      <rPr>
        <b/>
        <u/>
        <sz val="14"/>
        <color theme="1"/>
        <rFont val="TH SarabunPSK"/>
        <family val="2"/>
      </rPr>
      <t>ทั้งนี้หมายรวมถึง นักวิจัย</t>
    </r>
  </si>
  <si>
    <t>สายวิชาชีพเฉพาะ/เชี่ยวชาญเฉพาะ และสายบริหารและทั่วไป</t>
  </si>
  <si>
    <t>ทั่วไป</t>
  </si>
  <si>
    <t>(หน่วย : หน่วยกิต)</t>
  </si>
  <si>
    <r>
      <rPr>
        <vertAlign val="superscript"/>
        <sz val="14"/>
        <color theme="1"/>
        <rFont val="TH SarabunPSK"/>
        <family val="2"/>
      </rPr>
      <t>3</t>
    </r>
    <r>
      <rPr>
        <sz val="14"/>
        <color theme="1"/>
        <rFont val="TH SarabunPSK"/>
        <family val="2"/>
      </rPr>
      <t xml:space="preserve"> บริหารและทั่วไป หมายถึง บุคลากรที่ทำ</t>
    </r>
    <r>
      <rPr>
        <b/>
        <u/>
        <sz val="14"/>
        <color theme="1"/>
        <rFont val="TH SarabunPSK"/>
        <family val="2"/>
      </rPr>
      <t xml:space="preserve">งานด้านบริหารและทั่วไป </t>
    </r>
    <r>
      <rPr>
        <sz val="14"/>
        <color theme="1"/>
        <rFont val="TH SarabunPSK"/>
        <family val="2"/>
      </rPr>
      <t>ประกอบด้วย</t>
    </r>
    <r>
      <rPr>
        <b/>
        <u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บุคลากรที่ทำงานด้านธุรการ พัสดุ บัญชี การเงิน บุคลากร สารบรรณ และงานสนับสนุนหน่วยงานประเภทอื่น ๆ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</si>
  <si>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ค่าใช้จ่ายวิจัยและพัฒนาคิดเฉพาะเงินที่คณะได้รับเงินสนับสุนจาก</t>
    </r>
    <r>
      <rPr>
        <b/>
        <u/>
        <sz val="14"/>
        <color theme="1"/>
        <rFont val="TH SarabunPSK"/>
        <family val="2"/>
      </rPr>
      <t>สำนักงบประมาณ</t>
    </r>
    <r>
      <rPr>
        <sz val="14"/>
        <color theme="1"/>
        <rFont val="TH SarabunPSK"/>
        <family val="2"/>
      </rPr>
      <t xml:space="preserve"> และเงินรายได้ของคณะที่จัดสรรมาใช้เป็นค่าใช้จ่ายในการวิจัยและพัฒนา เท่านั้น</t>
    </r>
  </si>
  <si>
    <t>1. จำนวนนักศึกษาหัวจริง หน่วยกิตนักศึกษา (SCH) นักศึกษาเต็มเวลา (FTES) ภาคปกติ ระดับปริญญาตรี ปีการศึกษา 2558-2560</t>
  </si>
  <si>
    <t>ปีการศึกษา 2558</t>
  </si>
  <si>
    <t>ปีการศึกษา 2559</t>
  </si>
  <si>
    <t>ปีการศึกษา 2560</t>
  </si>
  <si>
    <t>2. จำนวนหน่วยกิตที่คณะเปิดสอนในแต่ละปีการศึกษา</t>
  </si>
  <si>
    <t>จำนวนหน่วยกิตที่คณะเปิดสอนในแต่ละปีการศึกษา</t>
  </si>
  <si>
    <t>ปีการศึกษา</t>
  </si>
  <si>
    <t>เทคโนโลยีพระจอมเกล้าพระนครเหนือ</t>
  </si>
  <si>
    <t>เทคโนโลยีสารสนเทศ</t>
  </si>
  <si>
    <t>ค่าใช้สอย (ประกันสังคมและกองทุนสำรองเลี้ยงชีพ)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</si>
</sst>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[$-D00041E]0"/>
    <numFmt numFmtId="189" formatCode="_(* #,##0.0_);_(* \(#,##0.0\);_(* &quot;-&quot;??_);_(@_)"/>
    <numFmt numFmtId="190" formatCode="0.0"/>
    <numFmt numFmtId="191" formatCode="_(* #,##0_);_(* \(#,##0\);_(* &quot;-&quot;??_);_(@_)"/>
  </numFmts>
  <fonts count="29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4"/>
      <color rgb="FFFF0000"/>
      <name val="TH SarabunPSK"/>
      <family val="2"/>
    </font>
    <font>
      <vertAlign val="superscript"/>
      <sz val="14"/>
      <color theme="1"/>
      <name val="TH SarabunPSK"/>
      <family val="2"/>
    </font>
    <font>
      <b/>
      <vertAlign val="superscript"/>
      <sz val="18"/>
      <color theme="1"/>
      <name val="TH SarabunPSK"/>
      <family val="2"/>
    </font>
    <font>
      <u/>
      <sz val="14"/>
      <color theme="1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b/>
      <u/>
      <sz val="18"/>
      <color rgb="FFFF0000"/>
      <name val="TH SarabunPSK"/>
      <family val="2"/>
    </font>
    <font>
      <b/>
      <u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1"/>
      <color theme="10"/>
      <name val="Tahoma"/>
      <family val="2"/>
      <scheme val="minor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8"/>
      <color rgb="FFFF0000"/>
      <name val="TH SarabunPSK"/>
      <family val="2"/>
    </font>
    <font>
      <sz val="11"/>
      <color rgb="FFFF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483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3" xfId="0" applyFont="1" applyBorder="1" applyProtection="1"/>
    <xf numFmtId="0" fontId="3" fillId="0" borderId="9" xfId="0" applyFont="1" applyBorder="1" applyProtection="1"/>
    <xf numFmtId="9" fontId="1" fillId="0" borderId="34" xfId="2" applyFont="1" applyFill="1" applyBorder="1" applyProtection="1"/>
    <xf numFmtId="0" fontId="1" fillId="0" borderId="18" xfId="0" applyFont="1" applyFill="1" applyBorder="1" applyProtection="1"/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3" borderId="0" xfId="0" applyFont="1" applyFill="1" applyAlignment="1" applyProtection="1">
      <protection locked="0"/>
    </xf>
    <xf numFmtId="0" fontId="5" fillId="3" borderId="0" xfId="0" applyFont="1" applyFill="1" applyProtection="1">
      <protection locked="0"/>
    </xf>
    <xf numFmtId="0" fontId="4" fillId="0" borderId="0" xfId="0" applyFont="1" applyProtection="1"/>
    <xf numFmtId="0" fontId="1" fillId="0" borderId="0" xfId="0" applyFont="1" applyProtection="1"/>
    <xf numFmtId="0" fontId="4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38" xfId="0" applyFont="1" applyBorder="1" applyAlignment="1" applyProtection="1">
      <alignment horizontal="left" vertical="center" indent="1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Fill="1" applyProtection="1"/>
    <xf numFmtId="0" fontId="1" fillId="0" borderId="0" xfId="0" applyFont="1" applyFill="1" applyProtection="1"/>
    <xf numFmtId="0" fontId="5" fillId="0" borderId="0" xfId="0" applyFont="1" applyProtection="1"/>
    <xf numFmtId="0" fontId="3" fillId="0" borderId="0" xfId="0" applyFont="1" applyProtection="1"/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indent="1"/>
    </xf>
    <xf numFmtId="0" fontId="1" fillId="0" borderId="28" xfId="0" applyFont="1" applyBorder="1" applyAlignment="1" applyProtection="1">
      <alignment horizontal="left" indent="1"/>
    </xf>
    <xf numFmtId="0" fontId="1" fillId="0" borderId="19" xfId="0" applyFont="1" applyBorder="1" applyAlignment="1" applyProtection="1">
      <alignment horizontal="left" indent="1"/>
    </xf>
    <xf numFmtId="0" fontId="1" fillId="0" borderId="56" xfId="0" applyFont="1" applyBorder="1" applyAlignment="1" applyProtection="1">
      <alignment horizontal="left" indent="1"/>
    </xf>
    <xf numFmtId="0" fontId="1" fillId="0" borderId="43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48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87" fontId="1" fillId="0" borderId="0" xfId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Protection="1"/>
    <xf numFmtId="9" fontId="1" fillId="0" borderId="29" xfId="2" applyFont="1" applyFill="1" applyBorder="1" applyProtection="1"/>
    <xf numFmtId="9" fontId="1" fillId="0" borderId="18" xfId="2" applyFont="1" applyFill="1" applyBorder="1" applyProtection="1"/>
    <xf numFmtId="9" fontId="1" fillId="0" borderId="49" xfId="2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4" fillId="0" borderId="2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1" fillId="0" borderId="1" xfId="0" applyFont="1" applyBorder="1" applyProtection="1"/>
    <xf numFmtId="0" fontId="3" fillId="0" borderId="0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188" fontId="1" fillId="0" borderId="0" xfId="0" applyNumberFormat="1" applyFont="1" applyBorder="1" applyProtection="1"/>
    <xf numFmtId="188" fontId="1" fillId="0" borderId="0" xfId="0" applyNumberFormat="1" applyFont="1" applyFill="1" applyBorder="1" applyProtection="1"/>
    <xf numFmtId="0" fontId="3" fillId="0" borderId="0" xfId="0" applyFont="1" applyBorder="1" applyAlignment="1" applyProtection="1">
      <alignment horizontal="right"/>
    </xf>
    <xf numFmtId="0" fontId="4" fillId="0" borderId="1" xfId="0" applyFont="1" applyBorder="1" applyProtection="1"/>
    <xf numFmtId="0" fontId="4" fillId="0" borderId="0" xfId="0" applyFont="1" applyBorder="1" applyProtection="1"/>
    <xf numFmtId="187" fontId="3" fillId="0" borderId="0" xfId="0" applyNumberFormat="1" applyFont="1" applyProtection="1"/>
    <xf numFmtId="187" fontId="1" fillId="0" borderId="2" xfId="1" applyFont="1" applyFill="1" applyBorder="1" applyProtection="1"/>
    <xf numFmtId="187" fontId="1" fillId="0" borderId="2" xfId="1" applyFont="1" applyBorder="1" applyProtection="1"/>
    <xf numFmtId="187" fontId="1" fillId="0" borderId="0" xfId="0" applyNumberFormat="1" applyFont="1" applyProtection="1"/>
    <xf numFmtId="0" fontId="4" fillId="2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187" fontId="1" fillId="2" borderId="0" xfId="1" applyFont="1" applyFill="1" applyBorder="1" applyProtection="1">
      <protection locked="0"/>
    </xf>
    <xf numFmtId="187" fontId="1" fillId="2" borderId="33" xfId="1" applyFont="1" applyFill="1" applyBorder="1" applyProtection="1">
      <protection locked="0"/>
    </xf>
    <xf numFmtId="0" fontId="4" fillId="0" borderId="40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2" fillId="0" borderId="0" xfId="0" applyFont="1" applyBorder="1" applyProtection="1"/>
    <xf numFmtId="0" fontId="11" fillId="0" borderId="0" xfId="0" applyFont="1" applyBorder="1" applyProtection="1"/>
    <xf numFmtId="0" fontId="13" fillId="0" borderId="0" xfId="0" applyFont="1" applyBorder="1" applyProtection="1"/>
    <xf numFmtId="189" fontId="4" fillId="0" borderId="0" xfId="1" applyNumberFormat="1" applyFont="1" applyBorder="1" applyProtection="1"/>
    <xf numFmtId="0" fontId="3" fillId="0" borderId="0" xfId="0" applyFont="1" applyBorder="1" applyAlignment="1" applyProtection="1"/>
    <xf numFmtId="0" fontId="1" fillId="0" borderId="0" xfId="0" applyFont="1" applyFill="1" applyAlignment="1" applyProtection="1"/>
    <xf numFmtId="0" fontId="4" fillId="0" borderId="0" xfId="0" applyFont="1" applyAlignment="1" applyProtection="1"/>
    <xf numFmtId="0" fontId="1" fillId="0" borderId="0" xfId="0" applyFont="1" applyAlignment="1" applyProtection="1"/>
    <xf numFmtId="0" fontId="4" fillId="0" borderId="11" xfId="0" applyFont="1" applyBorder="1" applyAlignment="1" applyProtection="1"/>
    <xf numFmtId="188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11" fillId="0" borderId="0" xfId="0" applyFont="1" applyBorder="1" applyAlignment="1" applyProtection="1"/>
    <xf numFmtId="0" fontId="13" fillId="0" borderId="0" xfId="0" applyFont="1" applyBorder="1" applyAlignment="1" applyProtection="1"/>
    <xf numFmtId="0" fontId="2" fillId="0" borderId="0" xfId="0" applyFont="1" applyProtection="1"/>
    <xf numFmtId="187" fontId="2" fillId="0" borderId="0" xfId="0" applyNumberFormat="1" applyFont="1" applyProtection="1"/>
    <xf numFmtId="0" fontId="2" fillId="0" borderId="0" xfId="0" applyFont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4" fillId="4" borderId="62" xfId="0" applyFont="1" applyFill="1" applyBorder="1" applyProtection="1"/>
    <xf numFmtId="0" fontId="4" fillId="4" borderId="16" xfId="0" applyFont="1" applyFill="1" applyBorder="1" applyProtection="1"/>
    <xf numFmtId="0" fontId="2" fillId="4" borderId="16" xfId="0" applyFont="1" applyFill="1" applyBorder="1" applyAlignment="1" applyProtection="1"/>
    <xf numFmtId="0" fontId="4" fillId="4" borderId="16" xfId="0" applyFont="1" applyFill="1" applyBorder="1" applyAlignment="1" applyProtection="1">
      <alignment horizontal="right"/>
    </xf>
    <xf numFmtId="0" fontId="2" fillId="4" borderId="12" xfId="0" applyFont="1" applyFill="1" applyBorder="1" applyAlignment="1" applyProtection="1">
      <alignment horizontal="center"/>
    </xf>
    <xf numFmtId="187" fontId="2" fillId="4" borderId="24" xfId="1" applyFont="1" applyFill="1" applyBorder="1" applyProtection="1"/>
    <xf numFmtId="0" fontId="11" fillId="0" borderId="18" xfId="0" applyFont="1" applyBorder="1" applyProtection="1"/>
    <xf numFmtId="0" fontId="4" fillId="4" borderId="63" xfId="0" applyFont="1" applyFill="1" applyBorder="1" applyProtection="1"/>
    <xf numFmtId="0" fontId="4" fillId="4" borderId="42" xfId="0" applyFont="1" applyFill="1" applyBorder="1" applyProtection="1"/>
    <xf numFmtId="0" fontId="2" fillId="4" borderId="42" xfId="0" applyFont="1" applyFill="1" applyBorder="1" applyAlignment="1" applyProtection="1"/>
    <xf numFmtId="0" fontId="4" fillId="4" borderId="42" xfId="0" applyFont="1" applyFill="1" applyBorder="1" applyAlignment="1" applyProtection="1">
      <alignment horizontal="right"/>
    </xf>
    <xf numFmtId="0" fontId="2" fillId="4" borderId="64" xfId="0" applyFont="1" applyFill="1" applyBorder="1" applyAlignment="1" applyProtection="1">
      <alignment horizontal="center"/>
    </xf>
    <xf numFmtId="187" fontId="2" fillId="4" borderId="47" xfId="1" applyFont="1" applyFill="1" applyBorder="1" applyProtection="1"/>
    <xf numFmtId="0" fontId="1" fillId="0" borderId="28" xfId="0" applyFont="1" applyBorder="1" applyProtection="1"/>
    <xf numFmtId="0" fontId="11" fillId="0" borderId="11" xfId="0" applyFont="1" applyBorder="1" applyProtection="1"/>
    <xf numFmtId="0" fontId="11" fillId="0" borderId="11" xfId="0" applyFont="1" applyBorder="1" applyAlignment="1" applyProtection="1"/>
    <xf numFmtId="187" fontId="1" fillId="0" borderId="13" xfId="1" applyFont="1" applyFill="1" applyBorder="1" applyProtection="1"/>
    <xf numFmtId="0" fontId="4" fillId="0" borderId="33" xfId="0" applyFont="1" applyBorder="1" applyAlignment="1" applyProtection="1">
      <alignment horizontal="center"/>
    </xf>
    <xf numFmtId="0" fontId="3" fillId="0" borderId="1" xfId="0" applyFont="1" applyBorder="1" applyProtection="1"/>
    <xf numFmtId="0" fontId="12" fillId="0" borderId="0" xfId="0" applyFont="1" applyBorder="1" applyAlignment="1" applyProtection="1"/>
    <xf numFmtId="188" fontId="11" fillId="0" borderId="0" xfId="0" applyNumberFormat="1" applyFont="1" applyBorder="1" applyAlignment="1" applyProtection="1"/>
    <xf numFmtId="0" fontId="4" fillId="0" borderId="11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188" fontId="1" fillId="0" borderId="0" xfId="0" applyNumberFormat="1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1" fillId="0" borderId="11" xfId="0" applyFont="1" applyBorder="1" applyAlignment="1" applyProtection="1">
      <alignment horizontal="right"/>
    </xf>
    <xf numFmtId="0" fontId="4" fillId="4" borderId="16" xfId="0" applyFont="1" applyFill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wrapText="1"/>
    </xf>
    <xf numFmtId="9" fontId="1" fillId="0" borderId="11" xfId="2" applyFont="1" applyFill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9" fontId="1" fillId="0" borderId="15" xfId="2" applyFont="1" applyFill="1" applyBorder="1" applyProtection="1"/>
    <xf numFmtId="0" fontId="3" fillId="0" borderId="27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188" fontId="13" fillId="0" borderId="0" xfId="0" applyNumberFormat="1" applyFont="1" applyBorder="1" applyAlignment="1" applyProtection="1"/>
    <xf numFmtId="187" fontId="1" fillId="0" borderId="0" xfId="1" applyFont="1" applyBorder="1" applyAlignment="1" applyProtection="1">
      <alignment horizontal="right"/>
    </xf>
    <xf numFmtId="0" fontId="5" fillId="0" borderId="0" xfId="0" applyFont="1" applyFill="1" applyAlignment="1" applyProtection="1"/>
    <xf numFmtId="0" fontId="1" fillId="0" borderId="0" xfId="0" applyFont="1" applyFill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3" fillId="0" borderId="11" xfId="0" applyFont="1" applyBorder="1" applyProtection="1"/>
    <xf numFmtId="0" fontId="1" fillId="0" borderId="34" xfId="0" applyFont="1" applyBorder="1" applyAlignment="1" applyProtection="1">
      <alignment horizontal="center"/>
    </xf>
    <xf numFmtId="0" fontId="4" fillId="0" borderId="1" xfId="0" applyFont="1" applyBorder="1" applyAlignment="1" applyProtection="1"/>
    <xf numFmtId="0" fontId="4" fillId="4" borderId="62" xfId="0" applyFont="1" applyFill="1" applyBorder="1" applyAlignment="1" applyProtection="1">
      <alignment horizontal="right"/>
    </xf>
    <xf numFmtId="0" fontId="1" fillId="0" borderId="11" xfId="0" applyFont="1" applyBorder="1" applyProtection="1"/>
    <xf numFmtId="2" fontId="11" fillId="0" borderId="0" xfId="0" applyNumberFormat="1" applyFont="1" applyBorder="1" applyAlignment="1" applyProtection="1">
      <alignment horizontal="right"/>
    </xf>
    <xf numFmtId="0" fontId="4" fillId="0" borderId="71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4" borderId="42" xfId="0" applyFont="1" applyFill="1" applyBorder="1" applyAlignment="1" applyProtection="1">
      <alignment horizontal="center"/>
    </xf>
    <xf numFmtId="0" fontId="2" fillId="4" borderId="65" xfId="0" applyFont="1" applyFill="1" applyBorder="1" applyAlignment="1" applyProtection="1">
      <alignment horizontal="center"/>
    </xf>
    <xf numFmtId="2" fontId="1" fillId="0" borderId="0" xfId="0" applyNumberFormat="1" applyFont="1" applyBorder="1" applyAlignment="1" applyProtection="1"/>
    <xf numFmtId="0" fontId="4" fillId="4" borderId="42" xfId="0" applyFont="1" applyFill="1" applyBorder="1" applyAlignment="1" applyProtection="1"/>
    <xf numFmtId="189" fontId="1" fillId="0" borderId="0" xfId="1" applyNumberFormat="1" applyFont="1" applyBorder="1" applyAlignment="1" applyProtection="1">
      <alignment horizontal="right"/>
    </xf>
    <xf numFmtId="0" fontId="2" fillId="0" borderId="0" xfId="0" applyFont="1" applyAlignment="1" applyProtection="1"/>
    <xf numFmtId="0" fontId="16" fillId="0" borderId="0" xfId="0" applyFont="1" applyProtection="1"/>
    <xf numFmtId="0" fontId="2" fillId="0" borderId="11" xfId="0" applyFont="1" applyBorder="1" applyAlignment="1" applyProtection="1">
      <alignment horizontal="center"/>
    </xf>
    <xf numFmtId="0" fontId="2" fillId="0" borderId="11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2" fontId="1" fillId="0" borderId="0" xfId="0" applyNumberFormat="1" applyFont="1" applyBorder="1" applyAlignment="1" applyProtection="1">
      <alignment horizontal="right"/>
    </xf>
    <xf numFmtId="0" fontId="17" fillId="0" borderId="0" xfId="0" applyFont="1" applyBorder="1" applyAlignment="1" applyProtection="1"/>
    <xf numFmtId="0" fontId="2" fillId="4" borderId="42" xfId="0" applyFont="1" applyFill="1" applyBorder="1" applyProtection="1"/>
    <xf numFmtId="189" fontId="1" fillId="0" borderId="0" xfId="1" applyNumberFormat="1" applyFont="1" applyBorder="1" applyProtection="1"/>
    <xf numFmtId="187" fontId="1" fillId="0" borderId="0" xfId="0" applyNumberFormat="1" applyFont="1" applyFill="1" applyProtection="1"/>
    <xf numFmtId="191" fontId="1" fillId="2" borderId="1" xfId="1" applyNumberFormat="1" applyFont="1" applyFill="1" applyBorder="1" applyAlignment="1" applyProtection="1">
      <alignment vertical="center"/>
      <protection locked="0"/>
    </xf>
    <xf numFmtId="187" fontId="1" fillId="2" borderId="33" xfId="1" applyFont="1" applyFill="1" applyBorder="1" applyAlignment="1" applyProtection="1">
      <alignment vertical="center"/>
      <protection locked="0"/>
    </xf>
    <xf numFmtId="187" fontId="1" fillId="0" borderId="0" xfId="1" applyFont="1" applyProtection="1"/>
    <xf numFmtId="187" fontId="1" fillId="0" borderId="0" xfId="1" applyFont="1" applyProtection="1">
      <protection locked="0"/>
    </xf>
    <xf numFmtId="187" fontId="4" fillId="2" borderId="0" xfId="1" applyFont="1" applyFill="1" applyAlignment="1" applyProtection="1">
      <alignment horizontal="center"/>
    </xf>
    <xf numFmtId="187" fontId="4" fillId="3" borderId="0" xfId="1" applyFont="1" applyFill="1" applyAlignment="1" applyProtection="1">
      <alignment horizontal="center"/>
    </xf>
    <xf numFmtId="187" fontId="1" fillId="0" borderId="0" xfId="1" applyFont="1" applyAlignment="1" applyProtection="1">
      <alignment horizontal="right"/>
    </xf>
    <xf numFmtId="0" fontId="1" fillId="0" borderId="39" xfId="0" applyFont="1" applyBorder="1" applyAlignment="1" applyProtection="1">
      <alignment horizontal="left" vertical="center" indent="1"/>
    </xf>
    <xf numFmtId="191" fontId="1" fillId="2" borderId="27" xfId="1" applyNumberFormat="1" applyFont="1" applyFill="1" applyBorder="1" applyAlignment="1" applyProtection="1">
      <alignment vertical="center"/>
      <protection locked="0"/>
    </xf>
    <xf numFmtId="187" fontId="1" fillId="2" borderId="9" xfId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187" fontId="1" fillId="0" borderId="0" xfId="1" applyFont="1" applyFill="1" applyProtection="1">
      <protection locked="0"/>
    </xf>
    <xf numFmtId="0" fontId="4" fillId="0" borderId="0" xfId="0" applyFont="1" applyFill="1" applyProtection="1"/>
    <xf numFmtId="0" fontId="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4" fillId="0" borderId="28" xfId="0" applyFont="1" applyFill="1" applyBorder="1" applyProtection="1"/>
    <xf numFmtId="0" fontId="4" fillId="0" borderId="11" xfId="0" applyFont="1" applyFill="1" applyBorder="1" applyProtection="1"/>
    <xf numFmtId="0" fontId="2" fillId="0" borderId="34" xfId="0" applyFont="1" applyFill="1" applyBorder="1" applyAlignment="1" applyProtection="1">
      <alignment horizontal="center"/>
    </xf>
    <xf numFmtId="187" fontId="4" fillId="0" borderId="29" xfId="0" applyNumberFormat="1" applyFont="1" applyFill="1" applyBorder="1" applyAlignment="1" applyProtection="1">
      <alignment horizontal="center"/>
    </xf>
    <xf numFmtId="187" fontId="4" fillId="0" borderId="12" xfId="0" applyNumberFormat="1" applyFont="1" applyFill="1" applyBorder="1" applyAlignment="1" applyProtection="1">
      <alignment horizontal="center"/>
    </xf>
    <xf numFmtId="187" fontId="4" fillId="0" borderId="83" xfId="0" applyNumberFormat="1" applyFont="1" applyFill="1" applyBorder="1" applyAlignment="1" applyProtection="1">
      <alignment horizontal="center"/>
    </xf>
    <xf numFmtId="187" fontId="4" fillId="0" borderId="90" xfId="0" applyNumberFormat="1" applyFont="1" applyFill="1" applyBorder="1" applyAlignment="1" applyProtection="1">
      <alignment horizontal="center"/>
    </xf>
    <xf numFmtId="187" fontId="4" fillId="0" borderId="11" xfId="0" applyNumberFormat="1" applyFont="1" applyFill="1" applyBorder="1" applyAlignment="1" applyProtection="1">
      <alignment horizontal="center"/>
    </xf>
    <xf numFmtId="187" fontId="4" fillId="0" borderId="13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1" fillId="0" borderId="33" xfId="0" applyFont="1" applyFill="1" applyBorder="1" applyAlignment="1" applyProtection="1">
      <alignment horizontal="center"/>
    </xf>
    <xf numFmtId="0" fontId="1" fillId="0" borderId="30" xfId="0" applyFont="1" applyFill="1" applyBorder="1" applyProtection="1"/>
    <xf numFmtId="187" fontId="1" fillId="0" borderId="33" xfId="0" applyNumberFormat="1" applyFont="1" applyFill="1" applyBorder="1" applyProtection="1"/>
    <xf numFmtId="187" fontId="1" fillId="0" borderId="84" xfId="0" applyNumberFormat="1" applyFont="1" applyFill="1" applyBorder="1" applyProtection="1"/>
    <xf numFmtId="0" fontId="1" fillId="0" borderId="91" xfId="0" applyFont="1" applyFill="1" applyBorder="1" applyProtection="1"/>
    <xf numFmtId="0" fontId="1" fillId="0" borderId="33" xfId="0" applyFont="1" applyFill="1" applyBorder="1" applyProtection="1"/>
    <xf numFmtId="187" fontId="1" fillId="0" borderId="2" xfId="0" applyNumberFormat="1" applyFont="1" applyFill="1" applyBorder="1" applyProtection="1"/>
    <xf numFmtId="0" fontId="4" fillId="0" borderId="77" xfId="0" applyFont="1" applyFill="1" applyBorder="1" applyProtection="1"/>
    <xf numFmtId="0" fontId="1" fillId="0" borderId="78" xfId="0" applyFont="1" applyFill="1" applyBorder="1" applyProtection="1"/>
    <xf numFmtId="0" fontId="1" fillId="0" borderId="79" xfId="0" applyFont="1" applyFill="1" applyBorder="1" applyAlignment="1" applyProtection="1">
      <alignment horizontal="center"/>
    </xf>
    <xf numFmtId="0" fontId="1" fillId="0" borderId="80" xfId="0" applyFont="1" applyFill="1" applyBorder="1" applyProtection="1"/>
    <xf numFmtId="187" fontId="1" fillId="0" borderId="79" xfId="0" applyNumberFormat="1" applyFont="1" applyFill="1" applyBorder="1" applyProtection="1"/>
    <xf numFmtId="187" fontId="1" fillId="0" borderId="85" xfId="0" applyNumberFormat="1" applyFont="1" applyFill="1" applyBorder="1" applyProtection="1"/>
    <xf numFmtId="0" fontId="1" fillId="0" borderId="92" xfId="0" applyFont="1" applyFill="1" applyBorder="1" applyProtection="1"/>
    <xf numFmtId="0" fontId="1" fillId="0" borderId="79" xfId="0" applyFont="1" applyFill="1" applyBorder="1" applyProtection="1"/>
    <xf numFmtId="187" fontId="1" fillId="0" borderId="81" xfId="0" applyNumberFormat="1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Border="1" applyProtection="1"/>
    <xf numFmtId="0" fontId="3" fillId="0" borderId="33" xfId="0" applyFont="1" applyFill="1" applyBorder="1" applyAlignment="1" applyProtection="1">
      <alignment horizontal="center"/>
    </xf>
    <xf numFmtId="187" fontId="3" fillId="0" borderId="30" xfId="0" applyNumberFormat="1" applyFont="1" applyFill="1" applyBorder="1" applyProtection="1"/>
    <xf numFmtId="187" fontId="3" fillId="0" borderId="33" xfId="0" applyNumberFormat="1" applyFont="1" applyFill="1" applyBorder="1" applyProtection="1"/>
    <xf numFmtId="187" fontId="3" fillId="0" borderId="84" xfId="0" applyNumberFormat="1" applyFont="1" applyFill="1" applyBorder="1" applyProtection="1"/>
    <xf numFmtId="187" fontId="3" fillId="0" borderId="91" xfId="0" applyNumberFormat="1" applyFont="1" applyFill="1" applyBorder="1" applyProtection="1"/>
    <xf numFmtId="187" fontId="3" fillId="0" borderId="0" xfId="0" applyNumberFormat="1" applyFont="1" applyFill="1" applyBorder="1" applyProtection="1"/>
    <xf numFmtId="187" fontId="3" fillId="0" borderId="2" xfId="0" applyNumberFormat="1" applyFont="1" applyBorder="1" applyProtection="1"/>
    <xf numFmtId="0" fontId="24" fillId="0" borderId="0" xfId="0" applyFont="1" applyFill="1" applyAlignment="1" applyProtection="1">
      <alignment horizontal="center"/>
    </xf>
    <xf numFmtId="187" fontId="1" fillId="0" borderId="30" xfId="0" applyNumberFormat="1" applyFont="1" applyFill="1" applyBorder="1" applyProtection="1"/>
    <xf numFmtId="187" fontId="1" fillId="0" borderId="91" xfId="0" applyNumberFormat="1" applyFont="1" applyFill="1" applyBorder="1" applyProtection="1"/>
    <xf numFmtId="187" fontId="1" fillId="0" borderId="0" xfId="0" applyNumberFormat="1" applyFont="1" applyFill="1" applyBorder="1" applyProtection="1"/>
    <xf numFmtId="187" fontId="1" fillId="0" borderId="2" xfId="0" applyNumberFormat="1" applyFont="1" applyBorder="1" applyProtection="1"/>
    <xf numFmtId="187" fontId="1" fillId="0" borderId="30" xfId="1" applyFont="1" applyFill="1" applyBorder="1" applyProtection="1"/>
    <xf numFmtId="187" fontId="1" fillId="0" borderId="33" xfId="1" applyFont="1" applyFill="1" applyBorder="1" applyProtection="1"/>
    <xf numFmtId="187" fontId="1" fillId="0" borderId="84" xfId="1" applyFont="1" applyFill="1" applyBorder="1" applyProtection="1"/>
    <xf numFmtId="187" fontId="1" fillId="0" borderId="91" xfId="1" applyFont="1" applyFill="1" applyBorder="1" applyProtection="1"/>
    <xf numFmtId="187" fontId="1" fillId="0" borderId="0" xfId="1" applyFont="1" applyFill="1" applyBorder="1" applyProtection="1"/>
    <xf numFmtId="0" fontId="1" fillId="0" borderId="1" xfId="0" applyFont="1" applyBorder="1" applyAlignment="1" applyProtection="1">
      <alignment wrapText="1"/>
    </xf>
    <xf numFmtId="0" fontId="1" fillId="0" borderId="33" xfId="0" applyFont="1" applyBorder="1" applyAlignment="1" applyProtection="1">
      <alignment horizontal="center" wrapText="1"/>
    </xf>
    <xf numFmtId="187" fontId="3" fillId="0" borderId="30" xfId="1" applyFont="1" applyFill="1" applyBorder="1" applyProtection="1"/>
    <xf numFmtId="187" fontId="3" fillId="0" borderId="33" xfId="1" applyFont="1" applyFill="1" applyBorder="1" applyProtection="1"/>
    <xf numFmtId="187" fontId="3" fillId="0" borderId="91" xfId="1" applyFont="1" applyFill="1" applyBorder="1" applyProtection="1"/>
    <xf numFmtId="187" fontId="3" fillId="0" borderId="84" xfId="1" applyFont="1" applyFill="1" applyBorder="1" applyProtection="1"/>
    <xf numFmtId="187" fontId="3" fillId="0" borderId="0" xfId="1" applyFont="1" applyFill="1" applyBorder="1" applyProtection="1"/>
    <xf numFmtId="187" fontId="3" fillId="0" borderId="2" xfId="1" applyFont="1" applyFill="1" applyBorder="1" applyProtection="1"/>
    <xf numFmtId="0" fontId="20" fillId="0" borderId="0" xfId="0" applyFont="1" applyBorder="1" applyProtection="1"/>
    <xf numFmtId="187" fontId="20" fillId="0" borderId="30" xfId="1" applyFont="1" applyFill="1" applyBorder="1" applyProtection="1"/>
    <xf numFmtId="187" fontId="20" fillId="0" borderId="33" xfId="1" applyFont="1" applyFill="1" applyBorder="1" applyProtection="1"/>
    <xf numFmtId="187" fontId="20" fillId="0" borderId="84" xfId="1" applyFont="1" applyFill="1" applyBorder="1" applyProtection="1"/>
    <xf numFmtId="187" fontId="20" fillId="0" borderId="91" xfId="1" applyFont="1" applyFill="1" applyBorder="1" applyProtection="1"/>
    <xf numFmtId="187" fontId="20" fillId="0" borderId="0" xfId="1" applyFont="1" applyFill="1" applyBorder="1" applyProtection="1"/>
    <xf numFmtId="187" fontId="20" fillId="0" borderId="2" xfId="1" applyFont="1" applyBorder="1" applyProtection="1"/>
    <xf numFmtId="187" fontId="1" fillId="0" borderId="29" xfId="1" applyFont="1" applyFill="1" applyBorder="1" applyProtection="1"/>
    <xf numFmtId="187" fontId="1" fillId="0" borderId="34" xfId="1" applyFont="1" applyFill="1" applyBorder="1" applyProtection="1"/>
    <xf numFmtId="187" fontId="1" fillId="0" borderId="83" xfId="1" applyFont="1" applyFill="1" applyBorder="1" applyProtection="1"/>
    <xf numFmtId="187" fontId="1" fillId="0" borderId="90" xfId="1" applyFont="1" applyFill="1" applyBorder="1" applyProtection="1"/>
    <xf numFmtId="187" fontId="1" fillId="0" borderId="11" xfId="1" applyFont="1" applyFill="1" applyBorder="1" applyProtection="1"/>
    <xf numFmtId="187" fontId="1" fillId="0" borderId="13" xfId="1" applyFont="1" applyBorder="1" applyProtection="1"/>
    <xf numFmtId="0" fontId="4" fillId="0" borderId="73" xfId="0" applyFont="1" applyBorder="1" applyProtection="1"/>
    <xf numFmtId="0" fontId="4" fillId="0" borderId="72" xfId="0" applyFont="1" applyBorder="1" applyProtection="1"/>
    <xf numFmtId="187" fontId="4" fillId="0" borderId="75" xfId="1" applyFont="1" applyFill="1" applyBorder="1" applyProtection="1"/>
    <xf numFmtId="187" fontId="4" fillId="0" borderId="76" xfId="1" applyFont="1" applyFill="1" applyBorder="1" applyProtection="1"/>
    <xf numFmtId="187" fontId="4" fillId="0" borderId="86" xfId="1" applyFont="1" applyFill="1" applyBorder="1" applyProtection="1"/>
    <xf numFmtId="187" fontId="4" fillId="0" borderId="93" xfId="1" applyFont="1" applyFill="1" applyBorder="1" applyProtection="1"/>
    <xf numFmtId="187" fontId="4" fillId="0" borderId="74" xfId="1" applyFont="1" applyFill="1" applyBorder="1" applyProtection="1"/>
    <xf numFmtId="0" fontId="10" fillId="0" borderId="28" xfId="0" applyFont="1" applyBorder="1" applyProtection="1"/>
    <xf numFmtId="0" fontId="10" fillId="0" borderId="11" xfId="0" applyFont="1" applyBorder="1" applyProtection="1"/>
    <xf numFmtId="0" fontId="4" fillId="0" borderId="63" xfId="0" applyFont="1" applyBorder="1" applyProtection="1"/>
    <xf numFmtId="0" fontId="4" fillId="0" borderId="42" xfId="0" applyFont="1" applyBorder="1" applyProtection="1"/>
    <xf numFmtId="187" fontId="4" fillId="0" borderId="41" xfId="1" applyFont="1" applyFill="1" applyBorder="1" applyProtection="1"/>
    <xf numFmtId="187" fontId="4" fillId="0" borderId="65" xfId="1" applyFont="1" applyFill="1" applyBorder="1" applyProtection="1"/>
    <xf numFmtId="187" fontId="4" fillId="0" borderId="87" xfId="1" applyFont="1" applyFill="1" applyBorder="1" applyProtection="1"/>
    <xf numFmtId="187" fontId="4" fillId="0" borderId="94" xfId="1" applyFont="1" applyFill="1" applyBorder="1" applyProtection="1"/>
    <xf numFmtId="187" fontId="4" fillId="0" borderId="42" xfId="1" applyFont="1" applyFill="1" applyBorder="1" applyProtection="1"/>
    <xf numFmtId="187" fontId="4" fillId="0" borderId="47" xfId="1" applyFont="1" applyBorder="1" applyProtection="1"/>
    <xf numFmtId="187" fontId="4" fillId="0" borderId="30" xfId="1" applyFont="1" applyFill="1" applyBorder="1" applyProtection="1"/>
    <xf numFmtId="187" fontId="4" fillId="0" borderId="33" xfId="1" applyFont="1" applyFill="1" applyBorder="1" applyProtection="1"/>
    <xf numFmtId="187" fontId="4" fillId="0" borderId="84" xfId="1" applyFont="1" applyFill="1" applyBorder="1" applyProtection="1"/>
    <xf numFmtId="187" fontId="4" fillId="0" borderId="91" xfId="1" applyFont="1" applyFill="1" applyBorder="1" applyProtection="1"/>
    <xf numFmtId="187" fontId="4" fillId="0" borderId="0" xfId="1" applyFont="1" applyFill="1" applyBorder="1" applyProtection="1"/>
    <xf numFmtId="187" fontId="4" fillId="0" borderId="2" xfId="1" applyFont="1" applyBorder="1" applyProtection="1"/>
    <xf numFmtId="43" fontId="1" fillId="0" borderId="30" xfId="1" applyNumberFormat="1" applyFont="1" applyFill="1" applyBorder="1" applyProtection="1"/>
    <xf numFmtId="0" fontId="3" fillId="0" borderId="1" xfId="0" applyFont="1" applyBorder="1" applyAlignment="1" applyProtection="1">
      <alignment horizontal="left"/>
    </xf>
    <xf numFmtId="0" fontId="3" fillId="0" borderId="62" xfId="0" applyFont="1" applyBorder="1" applyProtection="1"/>
    <xf numFmtId="0" fontId="3" fillId="0" borderId="16" xfId="0" applyFont="1" applyBorder="1" applyProtection="1"/>
    <xf numFmtId="0" fontId="1" fillId="0" borderId="12" xfId="0" applyFont="1" applyBorder="1" applyAlignment="1" applyProtection="1">
      <alignment horizontal="center"/>
    </xf>
    <xf numFmtId="187" fontId="3" fillId="0" borderId="15" xfId="1" applyFont="1" applyFill="1" applyBorder="1" applyProtection="1"/>
    <xf numFmtId="187" fontId="3" fillId="0" borderId="12" xfId="1" applyFont="1" applyFill="1" applyBorder="1" applyProtection="1"/>
    <xf numFmtId="187" fontId="3" fillId="0" borderId="88" xfId="1" applyFont="1" applyFill="1" applyBorder="1" applyProtection="1"/>
    <xf numFmtId="187" fontId="3" fillId="0" borderId="95" xfId="1" applyFont="1" applyFill="1" applyBorder="1" applyProtection="1"/>
    <xf numFmtId="187" fontId="3" fillId="0" borderId="16" xfId="1" applyFont="1" applyFill="1" applyBorder="1" applyProtection="1"/>
    <xf numFmtId="187" fontId="3" fillId="0" borderId="24" xfId="1" applyFont="1" applyBorder="1" applyProtection="1"/>
    <xf numFmtId="0" fontId="3" fillId="0" borderId="1" xfId="0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vertical="top"/>
    </xf>
    <xf numFmtId="2" fontId="1" fillId="0" borderId="1" xfId="0" applyNumberFormat="1" applyFont="1" applyBorder="1" applyProtection="1"/>
    <xf numFmtId="187" fontId="3" fillId="0" borderId="2" xfId="1" applyFont="1" applyBorder="1" applyProtection="1"/>
    <xf numFmtId="187" fontId="3" fillId="0" borderId="29" xfId="1" applyFont="1" applyFill="1" applyBorder="1" applyProtection="1"/>
    <xf numFmtId="187" fontId="3" fillId="0" borderId="34" xfId="1" applyFont="1" applyFill="1" applyBorder="1" applyProtection="1"/>
    <xf numFmtId="187" fontId="3" fillId="0" borderId="83" xfId="1" applyFont="1" applyFill="1" applyBorder="1" applyProtection="1"/>
    <xf numFmtId="187" fontId="3" fillId="0" borderId="90" xfId="1" applyFont="1" applyFill="1" applyBorder="1" applyProtection="1"/>
    <xf numFmtId="187" fontId="3" fillId="0" borderId="11" xfId="1" applyFont="1" applyFill="1" applyBorder="1" applyProtection="1"/>
    <xf numFmtId="187" fontId="3" fillId="0" borderId="13" xfId="1" applyFont="1" applyBorder="1" applyProtection="1"/>
    <xf numFmtId="187" fontId="1" fillId="0" borderId="41" xfId="1" applyFont="1" applyFill="1" applyBorder="1" applyProtection="1"/>
    <xf numFmtId="187" fontId="1" fillId="0" borderId="65" xfId="1" applyFont="1" applyFill="1" applyBorder="1" applyProtection="1"/>
    <xf numFmtId="187" fontId="1" fillId="0" borderId="94" xfId="1" applyFont="1" applyFill="1" applyBorder="1" applyProtection="1"/>
    <xf numFmtId="187" fontId="1" fillId="0" borderId="42" xfId="1" applyFont="1" applyFill="1" applyBorder="1" applyProtection="1"/>
    <xf numFmtId="187" fontId="4" fillId="0" borderId="47" xfId="1" applyFont="1" applyFill="1" applyBorder="1" applyProtection="1"/>
    <xf numFmtId="187" fontId="4" fillId="5" borderId="30" xfId="1" applyFont="1" applyFill="1" applyBorder="1" applyProtection="1"/>
    <xf numFmtId="187" fontId="4" fillId="5" borderId="91" xfId="1" applyFont="1" applyFill="1" applyBorder="1" applyProtection="1"/>
    <xf numFmtId="187" fontId="4" fillId="5" borderId="0" xfId="1" applyFont="1" applyFill="1" applyBorder="1" applyProtection="1"/>
    <xf numFmtId="187" fontId="4" fillId="0" borderId="2" xfId="1" applyFont="1" applyFill="1" applyBorder="1" applyProtection="1"/>
    <xf numFmtId="187" fontId="1" fillId="0" borderId="0" xfId="1" applyFont="1" applyFill="1" applyProtection="1"/>
    <xf numFmtId="0" fontId="21" fillId="0" borderId="0" xfId="0" applyFont="1" applyAlignment="1" applyProtection="1">
      <alignment horizontal="center"/>
    </xf>
    <xf numFmtId="3" fontId="1" fillId="0" borderId="0" xfId="0" applyNumberFormat="1" applyFont="1" applyProtection="1"/>
    <xf numFmtId="4" fontId="1" fillId="0" borderId="0" xfId="0" applyNumberFormat="1" applyFont="1" applyProtection="1"/>
    <xf numFmtId="0" fontId="5" fillId="3" borderId="0" xfId="0" applyFont="1" applyFill="1" applyAlignment="1" applyProtection="1"/>
    <xf numFmtId="0" fontId="1" fillId="3" borderId="0" xfId="0" applyFont="1" applyFill="1" applyProtection="1"/>
    <xf numFmtId="3" fontId="1" fillId="2" borderId="3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30" xfId="0" applyNumberFormat="1" applyFont="1" applyFill="1" applyBorder="1" applyProtection="1">
      <protection locked="0"/>
    </xf>
    <xf numFmtId="3" fontId="1" fillId="2" borderId="34" xfId="0" applyNumberFormat="1" applyFont="1" applyFill="1" applyBorder="1" applyProtection="1">
      <protection locked="0"/>
    </xf>
    <xf numFmtId="3" fontId="1" fillId="2" borderId="18" xfId="0" applyNumberFormat="1" applyFont="1" applyFill="1" applyBorder="1" applyProtection="1">
      <protection locked="0"/>
    </xf>
    <xf numFmtId="3" fontId="1" fillId="2" borderId="29" xfId="0" applyNumberFormat="1" applyFont="1" applyFill="1" applyBorder="1" applyProtection="1">
      <protection locked="0"/>
    </xf>
    <xf numFmtId="3" fontId="3" fillId="0" borderId="9" xfId="0" applyNumberFormat="1" applyFont="1" applyBorder="1" applyProtection="1"/>
    <xf numFmtId="3" fontId="3" fillId="0" borderId="67" xfId="0" applyNumberFormat="1" applyFont="1" applyBorder="1" applyProtection="1"/>
    <xf numFmtId="3" fontId="3" fillId="0" borderId="31" xfId="0" applyNumberFormat="1" applyFont="1" applyBorder="1" applyProtection="1"/>
    <xf numFmtId="3" fontId="3" fillId="0" borderId="14" xfId="0" applyNumberFormat="1" applyFont="1" applyBorder="1" applyProtection="1"/>
    <xf numFmtId="3" fontId="3" fillId="0" borderId="3" xfId="0" applyNumberFormat="1" applyFont="1" applyBorder="1" applyProtection="1"/>
    <xf numFmtId="3" fontId="3" fillId="0" borderId="2" xfId="0" applyNumberFormat="1" applyFont="1" applyBorder="1" applyProtection="1"/>
    <xf numFmtId="3" fontId="3" fillId="0" borderId="13" xfId="0" applyNumberFormat="1" applyFont="1" applyBorder="1" applyProtection="1"/>
    <xf numFmtId="3" fontId="1" fillId="2" borderId="20" xfId="0" applyNumberFormat="1" applyFont="1" applyFill="1" applyBorder="1" applyProtection="1">
      <protection locked="0"/>
    </xf>
    <xf numFmtId="3" fontId="1" fillId="2" borderId="53" xfId="0" applyNumberFormat="1" applyFont="1" applyFill="1" applyBorder="1" applyProtection="1">
      <protection locked="0"/>
    </xf>
    <xf numFmtId="3" fontId="1" fillId="0" borderId="20" xfId="0" applyNumberFormat="1" applyFont="1" applyFill="1" applyBorder="1" applyProtection="1"/>
    <xf numFmtId="3" fontId="1" fillId="0" borderId="50" xfId="0" applyNumberFormat="1" applyFont="1" applyFill="1" applyBorder="1" applyProtection="1"/>
    <xf numFmtId="3" fontId="1" fillId="2" borderId="57" xfId="0" applyNumberFormat="1" applyFont="1" applyFill="1" applyBorder="1" applyProtection="1">
      <protection locked="0"/>
    </xf>
    <xf numFmtId="3" fontId="1" fillId="2" borderId="58" xfId="0" applyNumberFormat="1" applyFont="1" applyFill="1" applyBorder="1" applyProtection="1">
      <protection locked="0"/>
    </xf>
    <xf numFmtId="3" fontId="1" fillId="0" borderId="57" xfId="0" applyNumberFormat="1" applyFont="1" applyFill="1" applyBorder="1" applyProtection="1"/>
    <xf numFmtId="3" fontId="1" fillId="0" borderId="60" xfId="0" applyNumberFormat="1" applyFont="1" applyFill="1" applyBorder="1" applyProtection="1"/>
    <xf numFmtId="3" fontId="1" fillId="2" borderId="44" xfId="0" applyNumberFormat="1" applyFont="1" applyFill="1" applyBorder="1" applyProtection="1">
      <protection locked="0"/>
    </xf>
    <xf numFmtId="3" fontId="1" fillId="2" borderId="54" xfId="0" applyNumberFormat="1" applyFont="1" applyFill="1" applyBorder="1" applyProtection="1">
      <protection locked="0"/>
    </xf>
    <xf numFmtId="3" fontId="1" fillId="2" borderId="22" xfId="0" applyNumberFormat="1" applyFont="1" applyFill="1" applyBorder="1" applyProtection="1">
      <protection locked="0"/>
    </xf>
    <xf numFmtId="3" fontId="1" fillId="2" borderId="55" xfId="0" applyNumberFormat="1" applyFont="1" applyFill="1" applyBorder="1" applyProtection="1">
      <protection locked="0"/>
    </xf>
    <xf numFmtId="3" fontId="1" fillId="0" borderId="22" xfId="0" applyNumberFormat="1" applyFont="1" applyFill="1" applyBorder="1" applyProtection="1"/>
    <xf numFmtId="3" fontId="1" fillId="0" borderId="51" xfId="0" applyNumberFormat="1" applyFont="1" applyFill="1" applyBorder="1" applyProtection="1"/>
    <xf numFmtId="3" fontId="1" fillId="0" borderId="45" xfId="0" applyNumberFormat="1" applyFont="1" applyFill="1" applyBorder="1" applyProtection="1"/>
    <xf numFmtId="3" fontId="1" fillId="0" borderId="6" xfId="0" applyNumberFormat="1" applyFont="1" applyFill="1" applyBorder="1" applyProtection="1"/>
    <xf numFmtId="3" fontId="1" fillId="0" borderId="32" xfId="0" applyNumberFormat="1" applyFont="1" applyFill="1" applyBorder="1" applyProtection="1"/>
    <xf numFmtId="3" fontId="1" fillId="0" borderId="7" xfId="0" applyNumberFormat="1" applyFont="1" applyFill="1" applyBorder="1" applyProtection="1"/>
    <xf numFmtId="3" fontId="1" fillId="0" borderId="46" xfId="0" applyNumberFormat="1" applyFont="1" applyFill="1" applyBorder="1" applyProtection="1"/>
    <xf numFmtId="187" fontId="2" fillId="0" borderId="0" xfId="0" applyNumberFormat="1" applyFont="1" applyProtection="1">
      <protection locked="0"/>
    </xf>
    <xf numFmtId="187" fontId="1" fillId="0" borderId="0" xfId="0" applyNumberFormat="1" applyFont="1" applyProtection="1">
      <protection locked="0"/>
    </xf>
    <xf numFmtId="0" fontId="4" fillId="0" borderId="6" xfId="0" applyFont="1" applyBorder="1" applyProtection="1"/>
    <xf numFmtId="0" fontId="1" fillId="0" borderId="30" xfId="0" applyFont="1" applyBorder="1" applyProtection="1"/>
    <xf numFmtId="0" fontId="11" fillId="0" borderId="0" xfId="0" applyFont="1" applyAlignment="1" applyProtection="1"/>
    <xf numFmtId="0" fontId="2" fillId="4" borderId="15" xfId="0" applyFont="1" applyFill="1" applyBorder="1" applyProtection="1"/>
    <xf numFmtId="0" fontId="3" fillId="0" borderId="11" xfId="0" applyFont="1" applyBorder="1" applyAlignment="1" applyProtection="1">
      <alignment horizontal="right"/>
    </xf>
    <xf numFmtId="0" fontId="1" fillId="0" borderId="29" xfId="0" applyFont="1" applyBorder="1" applyProtection="1"/>
    <xf numFmtId="0" fontId="2" fillId="4" borderId="41" xfId="0" applyFont="1" applyFill="1" applyBorder="1" applyProtection="1"/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187" fontId="2" fillId="4" borderId="16" xfId="1" applyFont="1" applyFill="1" applyBorder="1" applyProtection="1"/>
    <xf numFmtId="187" fontId="2" fillId="4" borderId="12" xfId="1" applyFont="1" applyFill="1" applyBorder="1" applyProtection="1"/>
    <xf numFmtId="187" fontId="2" fillId="4" borderId="42" xfId="1" applyFont="1" applyFill="1" applyBorder="1" applyProtection="1"/>
    <xf numFmtId="187" fontId="2" fillId="4" borderId="65" xfId="1" applyFont="1" applyFill="1" applyBorder="1" applyProtection="1"/>
    <xf numFmtId="187" fontId="4" fillId="0" borderId="11" xfId="1" applyFont="1" applyBorder="1" applyAlignment="1" applyProtection="1">
      <alignment horizontal="center"/>
    </xf>
    <xf numFmtId="187" fontId="4" fillId="0" borderId="12" xfId="1" applyFont="1" applyBorder="1" applyAlignment="1" applyProtection="1">
      <alignment horizontal="center"/>
    </xf>
    <xf numFmtId="187" fontId="4" fillId="0" borderId="13" xfId="1" applyFont="1" applyBorder="1" applyAlignment="1" applyProtection="1">
      <alignment horizontal="center"/>
    </xf>
    <xf numFmtId="187" fontId="4" fillId="0" borderId="0" xfId="1" applyFont="1" applyBorder="1" applyAlignment="1" applyProtection="1">
      <alignment horizontal="center"/>
    </xf>
    <xf numFmtId="187" fontId="4" fillId="0" borderId="33" xfId="1" applyFont="1" applyBorder="1" applyAlignment="1" applyProtection="1">
      <alignment horizontal="center"/>
    </xf>
    <xf numFmtId="187" fontId="4" fillId="0" borderId="2" xfId="1" applyFont="1" applyBorder="1" applyAlignment="1" applyProtection="1">
      <alignment horizontal="center"/>
    </xf>
    <xf numFmtId="190" fontId="1" fillId="0" borderId="0" xfId="0" applyNumberFormat="1" applyFont="1" applyBorder="1" applyAlignment="1" applyProtection="1">
      <alignment horizontal="right"/>
    </xf>
    <xf numFmtId="43" fontId="23" fillId="0" borderId="0" xfId="3" applyNumberFormat="1" applyProtection="1"/>
    <xf numFmtId="187" fontId="1" fillId="2" borderId="2" xfId="1" applyFont="1" applyFill="1" applyBorder="1" applyProtection="1">
      <protection locked="0"/>
    </xf>
    <xf numFmtId="188" fontId="1" fillId="0" borderId="33" xfId="0" applyNumberFormat="1" applyFont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3" borderId="12" xfId="0" applyFont="1" applyFill="1" applyBorder="1" applyProtection="1"/>
    <xf numFmtId="0" fontId="1" fillId="3" borderId="34" xfId="0" applyFont="1" applyFill="1" applyBorder="1" applyProtection="1"/>
    <xf numFmtId="1" fontId="4" fillId="0" borderId="11" xfId="1" applyNumberFormat="1" applyFont="1" applyBorder="1" applyAlignment="1" applyProtection="1">
      <alignment horizontal="center"/>
    </xf>
    <xf numFmtId="1" fontId="4" fillId="0" borderId="12" xfId="1" applyNumberFormat="1" applyFont="1" applyBorder="1" applyAlignment="1" applyProtection="1">
      <alignment horizontal="center"/>
    </xf>
    <xf numFmtId="1" fontId="4" fillId="0" borderId="13" xfId="1" applyNumberFormat="1" applyFont="1" applyBorder="1" applyAlignment="1" applyProtection="1">
      <alignment horizontal="center"/>
    </xf>
    <xf numFmtId="1" fontId="4" fillId="0" borderId="1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33" xfId="0" applyFont="1" applyFill="1" applyBorder="1" applyProtection="1"/>
    <xf numFmtId="0" fontId="4" fillId="0" borderId="30" xfId="0" applyFont="1" applyFill="1" applyBorder="1" applyProtection="1"/>
    <xf numFmtId="0" fontId="1" fillId="0" borderId="33" xfId="0" applyFont="1" applyBorder="1" applyProtection="1"/>
    <xf numFmtId="188" fontId="1" fillId="0" borderId="33" xfId="0" applyNumberFormat="1" applyFont="1" applyFill="1" applyBorder="1" applyProtection="1"/>
    <xf numFmtId="187" fontId="4" fillId="0" borderId="0" xfId="0" applyNumberFormat="1" applyFont="1" applyProtection="1"/>
    <xf numFmtId="0" fontId="1" fillId="0" borderId="34" xfId="0" applyFont="1" applyBorder="1" applyProtection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1" xfId="0" applyFont="1" applyBorder="1" applyProtection="1">
      <protection locked="0"/>
    </xf>
    <xf numFmtId="3" fontId="1" fillId="2" borderId="66" xfId="0" applyNumberFormat="1" applyFont="1" applyFill="1" applyBorder="1" applyProtection="1"/>
    <xf numFmtId="3" fontId="1" fillId="2" borderId="18" xfId="0" applyNumberFormat="1" applyFont="1" applyFill="1" applyBorder="1" applyProtection="1"/>
    <xf numFmtId="3" fontId="1" fillId="2" borderId="21" xfId="0" applyNumberFormat="1" applyFont="1" applyFill="1" applyBorder="1" applyProtection="1"/>
    <xf numFmtId="3" fontId="1" fillId="2" borderId="68" xfId="0" applyNumberFormat="1" applyFont="1" applyFill="1" applyBorder="1" applyProtection="1"/>
    <xf numFmtId="3" fontId="1" fillId="2" borderId="59" xfId="0" applyNumberFormat="1" applyFont="1" applyFill="1" applyBorder="1" applyProtection="1"/>
    <xf numFmtId="3" fontId="1" fillId="2" borderId="69" xfId="0" applyNumberFormat="1" applyFont="1" applyFill="1" applyBorder="1" applyProtection="1"/>
    <xf numFmtId="3" fontId="1" fillId="2" borderId="52" xfId="0" applyNumberFormat="1" applyFont="1" applyFill="1" applyBorder="1" applyProtection="1"/>
    <xf numFmtId="3" fontId="1" fillId="2" borderId="70" xfId="0" applyNumberFormat="1" applyFont="1" applyFill="1" applyBorder="1" applyProtection="1"/>
    <xf numFmtId="3" fontId="1" fillId="2" borderId="23" xfId="0" applyNumberFormat="1" applyFont="1" applyFill="1" applyBorder="1" applyProtection="1"/>
    <xf numFmtId="0" fontId="3" fillId="0" borderId="40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11" fillId="0" borderId="33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65" xfId="0" applyFont="1" applyBorder="1" applyAlignment="1" applyProtection="1">
      <alignment horizontal="center"/>
    </xf>
    <xf numFmtId="0" fontId="3" fillId="0" borderId="76" xfId="0" applyFont="1" applyBorder="1" applyAlignment="1" applyProtection="1">
      <alignment horizontal="center"/>
    </xf>
    <xf numFmtId="0" fontId="25" fillId="0" borderId="65" xfId="0" applyFont="1" applyBorder="1" applyAlignment="1" applyProtection="1">
      <alignment horizontal="center" wrapText="1"/>
    </xf>
    <xf numFmtId="187" fontId="1" fillId="2" borderId="66" xfId="1" applyFont="1" applyFill="1" applyBorder="1" applyProtection="1">
      <protection locked="0"/>
    </xf>
    <xf numFmtId="187" fontId="1" fillId="0" borderId="66" xfId="1" applyFont="1" applyFill="1" applyBorder="1" applyProtection="1"/>
    <xf numFmtId="0" fontId="1" fillId="0" borderId="0" xfId="0" applyFont="1" applyBorder="1" applyAlignment="1" applyProtection="1">
      <alignment vertical="center"/>
    </xf>
    <xf numFmtId="0" fontId="28" fillId="0" borderId="0" xfId="0" applyFont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/>
    </xf>
    <xf numFmtId="0" fontId="1" fillId="2" borderId="33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66" xfId="0" applyFont="1" applyFill="1" applyBorder="1" applyProtection="1"/>
    <xf numFmtId="0" fontId="3" fillId="0" borderId="2" xfId="0" applyFont="1" applyBorder="1" applyProtection="1"/>
    <xf numFmtId="0" fontId="1" fillId="2" borderId="3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18" xfId="0" applyFont="1" applyFill="1" applyBorder="1" applyProtection="1"/>
    <xf numFmtId="0" fontId="3" fillId="0" borderId="13" xfId="0" applyFont="1" applyBorder="1" applyProtection="1"/>
    <xf numFmtId="0" fontId="3" fillId="0" borderId="67" xfId="0" applyFont="1" applyBorder="1" applyProtection="1"/>
    <xf numFmtId="0" fontId="3" fillId="0" borderId="31" xfId="0" applyFont="1" applyBorder="1" applyProtection="1"/>
    <xf numFmtId="0" fontId="3" fillId="0" borderId="14" xfId="0" applyFont="1" applyBorder="1" applyProtection="1"/>
    <xf numFmtId="0" fontId="1" fillId="2" borderId="0" xfId="0" applyFont="1" applyFill="1" applyProtection="1"/>
    <xf numFmtId="187" fontId="1" fillId="0" borderId="2" xfId="1" applyFont="1" applyBorder="1" applyAlignment="1" applyProtection="1">
      <alignment vertical="center"/>
    </xf>
    <xf numFmtId="187" fontId="1" fillId="0" borderId="3" xfId="1" applyFont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82" xfId="0" applyFont="1" applyFill="1" applyBorder="1" applyAlignment="1" applyProtection="1">
      <alignment horizontal="center"/>
    </xf>
    <xf numFmtId="0" fontId="4" fillId="0" borderId="89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/>
      <protection locked="0"/>
    </xf>
    <xf numFmtId="0" fontId="1" fillId="2" borderId="74" xfId="0" applyFont="1" applyFill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3" fontId="1" fillId="0" borderId="15" xfId="0" applyNumberFormat="1" applyFont="1" applyBorder="1" applyAlignment="1" applyProtection="1">
      <alignment horizontal="center"/>
    </xf>
    <xf numFmtId="3" fontId="1" fillId="0" borderId="16" xfId="0" applyNumberFormat="1" applyFont="1" applyBorder="1" applyAlignment="1" applyProtection="1">
      <alignment horizontal="center"/>
    </xf>
    <xf numFmtId="9" fontId="1" fillId="0" borderId="41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3" fontId="1" fillId="0" borderId="24" xfId="0" applyNumberFormat="1" applyFont="1" applyBorder="1" applyAlignment="1" applyProtection="1">
      <alignment horizontal="center"/>
    </xf>
    <xf numFmtId="9" fontId="1" fillId="0" borderId="42" xfId="0" applyNumberFormat="1" applyFont="1" applyBorder="1" applyAlignment="1" applyProtection="1">
      <alignment horizontal="center"/>
    </xf>
    <xf numFmtId="9" fontId="1" fillId="0" borderId="47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187" fontId="4" fillId="0" borderId="7" xfId="1" applyFont="1" applyBorder="1" applyAlignment="1" applyProtection="1">
      <alignment horizontal="center"/>
    </xf>
    <xf numFmtId="187" fontId="4" fillId="0" borderId="8" xfId="1" applyFont="1" applyBorder="1" applyAlignment="1" applyProtection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zoomScale="85" zoomScaleNormal="85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B67" sqref="B67"/>
    </sheetView>
  </sheetViews>
  <sheetFormatPr defaultColWidth="9.125" defaultRowHeight="18.75" x14ac:dyDescent="0.3"/>
  <cols>
    <col min="1" max="1" width="12.375" style="15" customWidth="1"/>
    <col min="2" max="2" width="45.25" style="15" bestFit="1" customWidth="1"/>
    <col min="3" max="3" width="7.875" style="74" bestFit="1" customWidth="1"/>
    <col min="4" max="12" width="15.75" style="23" customWidth="1"/>
    <col min="13" max="13" width="3.125" style="302" bestFit="1" customWidth="1"/>
    <col min="14" max="16384" width="9.125" style="15"/>
  </cols>
  <sheetData>
    <row r="1" spans="1:13" s="23" customFormat="1" ht="21" x14ac:dyDescent="0.35">
      <c r="A1" s="179" t="s">
        <v>1</v>
      </c>
      <c r="B1" s="179" t="str">
        <f>A!B1</f>
        <v>เทคโนโลยีพระจอมเกล้าพระนครเหนือ</v>
      </c>
      <c r="C1" s="72"/>
      <c r="M1" s="181">
        <v>1</v>
      </c>
    </row>
    <row r="2" spans="1:13" s="23" customFormat="1" ht="21" x14ac:dyDescent="0.35">
      <c r="A2" s="179" t="s">
        <v>41</v>
      </c>
      <c r="B2" s="179" t="str">
        <f>A!B2</f>
        <v>วิทยาศาสตร์กายภาพ</v>
      </c>
      <c r="C2" s="72"/>
      <c r="M2" s="181">
        <v>2</v>
      </c>
    </row>
    <row r="3" spans="1:13" s="23" customFormat="1" ht="21" x14ac:dyDescent="0.35">
      <c r="A3" s="179" t="s">
        <v>517</v>
      </c>
      <c r="B3" s="180" t="str">
        <f>A!B3</f>
        <v>เทคโนโลยีสารสนเทศ</v>
      </c>
      <c r="C3" s="72"/>
      <c r="M3" s="181">
        <v>3</v>
      </c>
    </row>
    <row r="4" spans="1:13" s="23" customFormat="1" ht="19.5" thickBot="1" x14ac:dyDescent="0.35">
      <c r="A4" s="180"/>
      <c r="B4" s="180"/>
      <c r="C4" s="72"/>
      <c r="M4" s="181">
        <v>4</v>
      </c>
    </row>
    <row r="5" spans="1:13" s="394" customFormat="1" ht="21" x14ac:dyDescent="0.35">
      <c r="A5" s="426" t="s">
        <v>507</v>
      </c>
      <c r="B5" s="427"/>
      <c r="C5" s="393" t="s">
        <v>500</v>
      </c>
      <c r="D5" s="428" t="s">
        <v>28</v>
      </c>
      <c r="E5" s="429"/>
      <c r="F5" s="430"/>
      <c r="G5" s="431" t="s">
        <v>39</v>
      </c>
      <c r="H5" s="429"/>
      <c r="I5" s="430"/>
      <c r="J5" s="429" t="s">
        <v>40</v>
      </c>
      <c r="K5" s="429"/>
      <c r="L5" s="432"/>
      <c r="M5" s="181">
        <v>5</v>
      </c>
    </row>
    <row r="6" spans="1:13" s="179" customFormat="1" ht="21" x14ac:dyDescent="0.35">
      <c r="A6" s="182"/>
      <c r="B6" s="183"/>
      <c r="C6" s="184"/>
      <c r="D6" s="185" t="s">
        <v>16</v>
      </c>
      <c r="E6" s="186" t="s">
        <v>17</v>
      </c>
      <c r="F6" s="187" t="s">
        <v>4</v>
      </c>
      <c r="G6" s="188" t="s">
        <v>16</v>
      </c>
      <c r="H6" s="186" t="s">
        <v>17</v>
      </c>
      <c r="I6" s="187" t="s">
        <v>4</v>
      </c>
      <c r="J6" s="189" t="s">
        <v>16</v>
      </c>
      <c r="K6" s="186" t="s">
        <v>17</v>
      </c>
      <c r="L6" s="190" t="s">
        <v>4</v>
      </c>
      <c r="M6" s="181">
        <v>6</v>
      </c>
    </row>
    <row r="7" spans="1:13" s="23" customFormat="1" ht="21" x14ac:dyDescent="0.35">
      <c r="A7" s="191" t="s">
        <v>22</v>
      </c>
      <c r="B7" s="45"/>
      <c r="C7" s="210" t="s">
        <v>501</v>
      </c>
      <c r="D7" s="193"/>
      <c r="E7" s="194"/>
      <c r="F7" s="195" t="e">
        <f>A!D11</f>
        <v>#DIV/0!</v>
      </c>
      <c r="G7" s="196"/>
      <c r="H7" s="194"/>
      <c r="I7" s="195" t="e">
        <f>A!D12</f>
        <v>#DIV/0!</v>
      </c>
      <c r="J7" s="45"/>
      <c r="K7" s="197"/>
      <c r="L7" s="198" t="e">
        <f>A!D13</f>
        <v>#DIV/0!</v>
      </c>
      <c r="M7" s="181">
        <v>7</v>
      </c>
    </row>
    <row r="8" spans="1:13" s="23" customFormat="1" ht="21" x14ac:dyDescent="0.35">
      <c r="A8" s="191" t="s">
        <v>515</v>
      </c>
      <c r="B8" s="45"/>
      <c r="C8" s="192"/>
      <c r="D8" s="193"/>
      <c r="E8" s="194"/>
      <c r="F8" s="195">
        <f>F116</f>
        <v>0</v>
      </c>
      <c r="G8" s="196"/>
      <c r="H8" s="194"/>
      <c r="I8" s="195">
        <f>I116</f>
        <v>0</v>
      </c>
      <c r="J8" s="45"/>
      <c r="K8" s="197"/>
      <c r="L8" s="198">
        <f>L116</f>
        <v>0</v>
      </c>
      <c r="M8" s="181">
        <v>8</v>
      </c>
    </row>
    <row r="9" spans="1:13" s="23" customFormat="1" ht="21.75" thickBot="1" x14ac:dyDescent="0.4">
      <c r="A9" s="199" t="s">
        <v>514</v>
      </c>
      <c r="B9" s="200"/>
      <c r="C9" s="201"/>
      <c r="D9" s="202"/>
      <c r="E9" s="203"/>
      <c r="F9" s="204" t="e">
        <f>F8/F7</f>
        <v>#DIV/0!</v>
      </c>
      <c r="G9" s="205"/>
      <c r="H9" s="203"/>
      <c r="I9" s="204" t="e">
        <f>I8/I7</f>
        <v>#DIV/0!</v>
      </c>
      <c r="J9" s="200"/>
      <c r="K9" s="206"/>
      <c r="L9" s="207" t="e">
        <f>L8/L7</f>
        <v>#DIV/0!</v>
      </c>
      <c r="M9" s="181">
        <v>9</v>
      </c>
    </row>
    <row r="10" spans="1:13" s="23" customFormat="1" ht="21.75" thickTop="1" x14ac:dyDescent="0.35">
      <c r="A10" s="191" t="s">
        <v>486</v>
      </c>
      <c r="B10" s="45"/>
      <c r="C10" s="192"/>
      <c r="D10" s="193"/>
      <c r="E10" s="194"/>
      <c r="F10" s="195"/>
      <c r="G10" s="196"/>
      <c r="H10" s="194"/>
      <c r="I10" s="195"/>
      <c r="J10" s="45"/>
      <c r="K10" s="197"/>
      <c r="L10" s="198"/>
      <c r="M10" s="181">
        <v>10</v>
      </c>
    </row>
    <row r="11" spans="1:13" s="180" customFormat="1" x14ac:dyDescent="0.3">
      <c r="A11" s="208" t="s">
        <v>480</v>
      </c>
      <c r="B11" s="209" t="s">
        <v>553</v>
      </c>
      <c r="C11" s="210">
        <v>120</v>
      </c>
      <c r="D11" s="211">
        <f>SUM(D12:D17)</f>
        <v>0</v>
      </c>
      <c r="E11" s="212">
        <f>SUM(E12:E17)</f>
        <v>0</v>
      </c>
      <c r="F11" s="213">
        <f>SUM(D11:E11)</f>
        <v>0</v>
      </c>
      <c r="G11" s="214">
        <f>SUM(G12:G17)</f>
        <v>0</v>
      </c>
      <c r="H11" s="212">
        <f>SUM(H12:H17)</f>
        <v>0</v>
      </c>
      <c r="I11" s="213">
        <f>SUM(G11:H11)</f>
        <v>0</v>
      </c>
      <c r="J11" s="215">
        <f>SUM(J12:J17)</f>
        <v>0</v>
      </c>
      <c r="K11" s="212">
        <f>SUM(K12:K17)</f>
        <v>0</v>
      </c>
      <c r="L11" s="216">
        <f>SUM(J11:K11)</f>
        <v>0</v>
      </c>
      <c r="M11" s="217">
        <v>11</v>
      </c>
    </row>
    <row r="12" spans="1:13" x14ac:dyDescent="0.3">
      <c r="A12" s="53"/>
      <c r="B12" s="55" t="s">
        <v>240</v>
      </c>
      <c r="C12" s="75">
        <v>1.1000000000000001</v>
      </c>
      <c r="D12" s="218">
        <f>'120_58'!$I$13</f>
        <v>0</v>
      </c>
      <c r="E12" s="194">
        <f>'120_58'!$J$13</f>
        <v>0</v>
      </c>
      <c r="F12" s="195">
        <f>SUM(D12:E12)</f>
        <v>0</v>
      </c>
      <c r="G12" s="219">
        <f>'120_59'!$I$13</f>
        <v>0</v>
      </c>
      <c r="H12" s="194">
        <f>'120_59'!$J$13</f>
        <v>0</v>
      </c>
      <c r="I12" s="195">
        <f>SUM(G12:H12)</f>
        <v>0</v>
      </c>
      <c r="J12" s="220">
        <f>'120_60'!$I$13</f>
        <v>0</v>
      </c>
      <c r="K12" s="194">
        <f>'120_60'!$J$13</f>
        <v>0</v>
      </c>
      <c r="L12" s="221">
        <f>SUM(J12:K12)</f>
        <v>0</v>
      </c>
      <c r="M12" s="181">
        <v>12</v>
      </c>
    </row>
    <row r="13" spans="1:13" x14ac:dyDescent="0.3">
      <c r="A13" s="53"/>
      <c r="B13" s="55" t="s">
        <v>259</v>
      </c>
      <c r="C13" s="75">
        <v>1.2</v>
      </c>
      <c r="D13" s="218">
        <f>SUM('120_58'!$I$15:$I$20)</f>
        <v>0</v>
      </c>
      <c r="E13" s="194">
        <f>SUM('120_58'!$J$15:$J$20)</f>
        <v>0</v>
      </c>
      <c r="F13" s="195">
        <f>SUM(D13:E13)</f>
        <v>0</v>
      </c>
      <c r="G13" s="219">
        <f>SUM('120_59'!$I$15:$I$20)</f>
        <v>0</v>
      </c>
      <c r="H13" s="194">
        <f>SUM('120_59'!$J$15:$J$20)</f>
        <v>0</v>
      </c>
      <c r="I13" s="195">
        <f>SUM(G13:H13)</f>
        <v>0</v>
      </c>
      <c r="J13" s="220">
        <f>SUM('120_60'!$I$15:$I$20)</f>
        <v>0</v>
      </c>
      <c r="K13" s="194">
        <f>SUM('120_60'!$J$15:$J$20)</f>
        <v>0</v>
      </c>
      <c r="L13" s="221">
        <f>SUM(J13:K13)</f>
        <v>0</v>
      </c>
      <c r="M13" s="181">
        <v>13</v>
      </c>
    </row>
    <row r="14" spans="1:13" x14ac:dyDescent="0.3">
      <c r="A14" s="53"/>
      <c r="B14" s="55" t="s">
        <v>14</v>
      </c>
      <c r="C14" s="75">
        <v>2.1</v>
      </c>
      <c r="D14" s="222">
        <f>'120_58'!I22</f>
        <v>0</v>
      </c>
      <c r="E14" s="223">
        <f>'120_58'!J22</f>
        <v>0</v>
      </c>
      <c r="F14" s="224">
        <f t="shared" ref="F14:F17" si="0">SUM(D14:E14)</f>
        <v>0</v>
      </c>
      <c r="G14" s="225">
        <f>'120_59'!I22</f>
        <v>0</v>
      </c>
      <c r="H14" s="223">
        <f>'120_59'!J22</f>
        <v>0</v>
      </c>
      <c r="I14" s="224">
        <f t="shared" ref="I14:I17" si="1">SUM(G14:H14)</f>
        <v>0</v>
      </c>
      <c r="J14" s="226">
        <f>'120_60'!I22</f>
        <v>0</v>
      </c>
      <c r="K14" s="223">
        <f>'120_60'!J22</f>
        <v>0</v>
      </c>
      <c r="L14" s="64">
        <f t="shared" ref="L14:L17" si="2">SUM(J14:K14)</f>
        <v>0</v>
      </c>
      <c r="M14" s="181">
        <v>14</v>
      </c>
    </row>
    <row r="15" spans="1:13" x14ac:dyDescent="0.3">
      <c r="A15" s="53"/>
      <c r="B15" s="55" t="s">
        <v>260</v>
      </c>
      <c r="C15" s="75">
        <v>2.2000000000000002</v>
      </c>
      <c r="D15" s="222">
        <f>SUM('120_58'!$I$24:$I$27)</f>
        <v>0</v>
      </c>
      <c r="E15" s="223">
        <f>SUM('120_58'!$J$24:$J$27)</f>
        <v>0</v>
      </c>
      <c r="F15" s="224">
        <f t="shared" ref="F15" si="3">SUM(D15:E15)</f>
        <v>0</v>
      </c>
      <c r="G15" s="225">
        <f>SUM('120_59'!$I$24:$I$27)</f>
        <v>0</v>
      </c>
      <c r="H15" s="223">
        <f>SUM('120_59'!$J$24:$J$27)</f>
        <v>0</v>
      </c>
      <c r="I15" s="224">
        <f t="shared" ref="I15" si="4">SUM(G15:H15)</f>
        <v>0</v>
      </c>
      <c r="J15" s="226">
        <f>SUM('120_60'!$I$24:$I$27)</f>
        <v>0</v>
      </c>
      <c r="K15" s="223">
        <f>SUM('120_60'!$J$24:$J$27)</f>
        <v>0</v>
      </c>
      <c r="L15" s="64">
        <f t="shared" ref="L15" si="5">SUM(J15:K15)</f>
        <v>0</v>
      </c>
      <c r="M15" s="181">
        <v>15</v>
      </c>
    </row>
    <row r="16" spans="1:13" x14ac:dyDescent="0.3">
      <c r="A16" s="53"/>
      <c r="B16" s="55" t="s">
        <v>231</v>
      </c>
      <c r="C16" s="75">
        <v>3.1</v>
      </c>
      <c r="D16" s="222">
        <f>'120_58'!I29</f>
        <v>0</v>
      </c>
      <c r="E16" s="223">
        <f>'120_58'!J29</f>
        <v>0</v>
      </c>
      <c r="F16" s="224">
        <f t="shared" si="0"/>
        <v>0</v>
      </c>
      <c r="G16" s="225">
        <f>'120_59'!I29</f>
        <v>0</v>
      </c>
      <c r="H16" s="223">
        <f>'120_59'!J29</f>
        <v>0</v>
      </c>
      <c r="I16" s="224">
        <f t="shared" si="1"/>
        <v>0</v>
      </c>
      <c r="J16" s="226">
        <f>'120_60'!I29</f>
        <v>0</v>
      </c>
      <c r="K16" s="223">
        <f>'120_60'!J29</f>
        <v>0</v>
      </c>
      <c r="L16" s="64">
        <f t="shared" si="2"/>
        <v>0</v>
      </c>
      <c r="M16" s="181">
        <v>16</v>
      </c>
    </row>
    <row r="17" spans="1:13" x14ac:dyDescent="0.3">
      <c r="A17" s="227"/>
      <c r="B17" s="78" t="s">
        <v>261</v>
      </c>
      <c r="C17" s="228">
        <v>3.2</v>
      </c>
      <c r="D17" s="222">
        <f>SUM('120_58'!$I$31:$I$34)</f>
        <v>0</v>
      </c>
      <c r="E17" s="223">
        <f>SUM('120_58'!$J$31:$J$34)</f>
        <v>0</v>
      </c>
      <c r="F17" s="224">
        <f t="shared" si="0"/>
        <v>0</v>
      </c>
      <c r="G17" s="225">
        <f>SUM('120_59'!$I$31:$I$34)</f>
        <v>0</v>
      </c>
      <c r="H17" s="223">
        <f>SUM('120_59'!$J$31:$J$34)</f>
        <v>0</v>
      </c>
      <c r="I17" s="224">
        <f t="shared" si="1"/>
        <v>0</v>
      </c>
      <c r="J17" s="226">
        <f>SUM('120_60'!$I$31:$I$34)</f>
        <v>0</v>
      </c>
      <c r="K17" s="223">
        <f>SUM('120_60'!$J$31:$J$34)</f>
        <v>0</v>
      </c>
      <c r="L17" s="64">
        <f t="shared" si="2"/>
        <v>0</v>
      </c>
      <c r="M17" s="181">
        <v>17</v>
      </c>
    </row>
    <row r="18" spans="1:13" s="180" customFormat="1" x14ac:dyDescent="0.3">
      <c r="A18" s="208"/>
      <c r="B18" s="209" t="s">
        <v>554</v>
      </c>
      <c r="C18" s="210">
        <v>130</v>
      </c>
      <c r="D18" s="229">
        <f>SUM(D19:D24)</f>
        <v>0</v>
      </c>
      <c r="E18" s="230">
        <f>SUM(E19:E24)</f>
        <v>0</v>
      </c>
      <c r="F18" s="213">
        <f>SUM(D18:E18)</f>
        <v>0</v>
      </c>
      <c r="G18" s="231">
        <f>SUM(G19:G24)</f>
        <v>0</v>
      </c>
      <c r="H18" s="230">
        <f>SUM(H19:H24)</f>
        <v>0</v>
      </c>
      <c r="I18" s="232">
        <f>SUM(G18:H18)</f>
        <v>0</v>
      </c>
      <c r="J18" s="233">
        <f>SUM(J19:J24)</f>
        <v>0</v>
      </c>
      <c r="K18" s="230">
        <f>SUM(K19:K24)</f>
        <v>0</v>
      </c>
      <c r="L18" s="234">
        <f>SUM(J18:K18)</f>
        <v>0</v>
      </c>
      <c r="M18" s="217">
        <v>18</v>
      </c>
    </row>
    <row r="19" spans="1:13" x14ac:dyDescent="0.3">
      <c r="A19" s="53"/>
      <c r="B19" s="55" t="s">
        <v>240</v>
      </c>
      <c r="C19" s="75">
        <v>1.1000000000000001</v>
      </c>
      <c r="D19" s="218">
        <f>'130_58'!$I$13</f>
        <v>0</v>
      </c>
      <c r="E19" s="194">
        <f>'130_58'!$J$13</f>
        <v>0</v>
      </c>
      <c r="F19" s="195">
        <f>SUM(D19:E19)</f>
        <v>0</v>
      </c>
      <c r="G19" s="219">
        <f>'130_59'!$I$13</f>
        <v>0</v>
      </c>
      <c r="H19" s="194">
        <f>'130_59'!$J$13</f>
        <v>0</v>
      </c>
      <c r="I19" s="195">
        <f>SUM(G19:H19)</f>
        <v>0</v>
      </c>
      <c r="J19" s="220">
        <f>'130_60'!$I$13</f>
        <v>0</v>
      </c>
      <c r="K19" s="194">
        <f>'130_60'!$J$13</f>
        <v>0</v>
      </c>
      <c r="L19" s="221">
        <f>SUM(J19:K19)</f>
        <v>0</v>
      </c>
      <c r="M19" s="181">
        <v>19</v>
      </c>
    </row>
    <row r="20" spans="1:13" x14ac:dyDescent="0.3">
      <c r="A20" s="53"/>
      <c r="B20" s="55" t="s">
        <v>259</v>
      </c>
      <c r="C20" s="75">
        <v>1.2</v>
      </c>
      <c r="D20" s="218">
        <f>SUM('130_58'!$I$15:$I$20)</f>
        <v>0</v>
      </c>
      <c r="E20" s="194">
        <f>SUM('130_58'!$J$15:$J$20)</f>
        <v>0</v>
      </c>
      <c r="F20" s="195">
        <f>SUM(D20:E20)</f>
        <v>0</v>
      </c>
      <c r="G20" s="219">
        <f>SUM('130_59'!$I$15:$I$20)</f>
        <v>0</v>
      </c>
      <c r="H20" s="194">
        <f>SUM('130_59'!$J$15:$J$20)</f>
        <v>0</v>
      </c>
      <c r="I20" s="195">
        <f>SUM(G20:H20)</f>
        <v>0</v>
      </c>
      <c r="J20" s="220">
        <f>SUM('130_60'!$I$15:$I$20)</f>
        <v>0</v>
      </c>
      <c r="K20" s="194">
        <f>SUM('130_60'!$J$15:$J$20)</f>
        <v>0</v>
      </c>
      <c r="L20" s="221">
        <f>SUM(J20:K20)</f>
        <v>0</v>
      </c>
      <c r="M20" s="181">
        <v>20</v>
      </c>
    </row>
    <row r="21" spans="1:13" x14ac:dyDescent="0.3">
      <c r="A21" s="53"/>
      <c r="B21" s="55" t="s">
        <v>14</v>
      </c>
      <c r="C21" s="75">
        <v>2.1</v>
      </c>
      <c r="D21" s="222">
        <f>'130_58'!$I$22</f>
        <v>0</v>
      </c>
      <c r="E21" s="223">
        <f>'130_58'!$J$22</f>
        <v>0</v>
      </c>
      <c r="F21" s="224">
        <f t="shared" ref="F21:F24" si="6">SUM(D21:E21)</f>
        <v>0</v>
      </c>
      <c r="G21" s="225">
        <f>'130_59'!$I$22</f>
        <v>0</v>
      </c>
      <c r="H21" s="223">
        <f>'130_59'!$J$22</f>
        <v>0</v>
      </c>
      <c r="I21" s="224">
        <f t="shared" ref="I21:I24" si="7">SUM(G21:H21)</f>
        <v>0</v>
      </c>
      <c r="J21" s="226">
        <f>'130_60'!$I$22</f>
        <v>0</v>
      </c>
      <c r="K21" s="223">
        <f>'130_60'!$J$22</f>
        <v>0</v>
      </c>
      <c r="L21" s="64">
        <f t="shared" ref="L21:L24" si="8">SUM(J21:K21)</f>
        <v>0</v>
      </c>
      <c r="M21" s="181">
        <v>21</v>
      </c>
    </row>
    <row r="22" spans="1:13" x14ac:dyDescent="0.3">
      <c r="A22" s="53"/>
      <c r="B22" s="55" t="s">
        <v>260</v>
      </c>
      <c r="C22" s="75">
        <v>2.2000000000000002</v>
      </c>
      <c r="D22" s="222">
        <f>SUM('130_58'!$I$24:$I$27)</f>
        <v>0</v>
      </c>
      <c r="E22" s="223">
        <f>SUM('130_58'!$J$24:$J$27)</f>
        <v>0</v>
      </c>
      <c r="F22" s="224">
        <f t="shared" si="6"/>
        <v>0</v>
      </c>
      <c r="G22" s="225">
        <f>SUM('130_59'!$I$24:$I$27)</f>
        <v>0</v>
      </c>
      <c r="H22" s="223">
        <f>SUM('130_59'!$J$24:$J$27)</f>
        <v>0</v>
      </c>
      <c r="I22" s="224">
        <f t="shared" si="7"/>
        <v>0</v>
      </c>
      <c r="J22" s="226">
        <f>SUM('130_60'!$I$24:$I$27)</f>
        <v>0</v>
      </c>
      <c r="K22" s="223">
        <f>SUM('130_60'!$J$24:$J$27)</f>
        <v>0</v>
      </c>
      <c r="L22" s="64">
        <f t="shared" si="8"/>
        <v>0</v>
      </c>
      <c r="M22" s="181">
        <v>22</v>
      </c>
    </row>
    <row r="23" spans="1:13" x14ac:dyDescent="0.3">
      <c r="A23" s="53"/>
      <c r="B23" s="55" t="s">
        <v>231</v>
      </c>
      <c r="C23" s="75">
        <v>3.1</v>
      </c>
      <c r="D23" s="222">
        <f>'130_58'!$I$29</f>
        <v>0</v>
      </c>
      <c r="E23" s="223">
        <f>'130_58'!$J$29</f>
        <v>0</v>
      </c>
      <c r="F23" s="224">
        <f t="shared" si="6"/>
        <v>0</v>
      </c>
      <c r="G23" s="225">
        <f>'130_59'!$I$29</f>
        <v>0</v>
      </c>
      <c r="H23" s="223">
        <f>'130_59'!$J$29</f>
        <v>0</v>
      </c>
      <c r="I23" s="224">
        <f t="shared" si="7"/>
        <v>0</v>
      </c>
      <c r="J23" s="226">
        <f>'130_60'!$I$29</f>
        <v>0</v>
      </c>
      <c r="K23" s="223">
        <f>'130_60'!$J$29</f>
        <v>0</v>
      </c>
      <c r="L23" s="64">
        <f t="shared" si="8"/>
        <v>0</v>
      </c>
      <c r="M23" s="181">
        <v>23</v>
      </c>
    </row>
    <row r="24" spans="1:13" x14ac:dyDescent="0.3">
      <c r="A24" s="53"/>
      <c r="B24" s="78" t="s">
        <v>261</v>
      </c>
      <c r="C24" s="228">
        <v>3.2</v>
      </c>
      <c r="D24" s="222">
        <f>SUM('130_58'!$I$31:$I$34)</f>
        <v>0</v>
      </c>
      <c r="E24" s="223">
        <f>SUM('130_58'!$J$31:$J$34)</f>
        <v>0</v>
      </c>
      <c r="F24" s="224">
        <f t="shared" si="6"/>
        <v>0</v>
      </c>
      <c r="G24" s="225">
        <f>SUM('130_59'!$I$31:$I$34)</f>
        <v>0</v>
      </c>
      <c r="H24" s="223">
        <f>SUM('130_59'!$J$31:$J$34)</f>
        <v>0</v>
      </c>
      <c r="I24" s="224">
        <f t="shared" si="7"/>
        <v>0</v>
      </c>
      <c r="J24" s="226">
        <f>SUM('130_60'!$I$31:$I$34)</f>
        <v>0</v>
      </c>
      <c r="K24" s="223">
        <f>SUM('130_60'!$J$31:$J$34)</f>
        <v>0</v>
      </c>
      <c r="L24" s="64">
        <f t="shared" si="8"/>
        <v>0</v>
      </c>
      <c r="M24" s="181">
        <v>24</v>
      </c>
    </row>
    <row r="25" spans="1:13" s="180" customFormat="1" x14ac:dyDescent="0.3">
      <c r="A25" s="208"/>
      <c r="B25" s="209" t="s">
        <v>555</v>
      </c>
      <c r="C25" s="210">
        <v>140</v>
      </c>
      <c r="D25" s="229">
        <f>SUM(D26:D31)</f>
        <v>0</v>
      </c>
      <c r="E25" s="230">
        <f>SUM(E26:E31)</f>
        <v>0</v>
      </c>
      <c r="F25" s="213">
        <f>SUM(D25:E25)</f>
        <v>0</v>
      </c>
      <c r="G25" s="231">
        <f>SUM(G26:G31)</f>
        <v>0</v>
      </c>
      <c r="H25" s="230">
        <f>SUM(H26:H31)</f>
        <v>0</v>
      </c>
      <c r="I25" s="232">
        <f>SUM(G25:H25)</f>
        <v>0</v>
      </c>
      <c r="J25" s="233">
        <f>SUM(J26:J31)</f>
        <v>0</v>
      </c>
      <c r="K25" s="230">
        <f>SUM(K26:K31)</f>
        <v>0</v>
      </c>
      <c r="L25" s="234">
        <f>SUM(J25:K25)</f>
        <v>0</v>
      </c>
      <c r="M25" s="217">
        <v>25</v>
      </c>
    </row>
    <row r="26" spans="1:13" x14ac:dyDescent="0.3">
      <c r="A26" s="53"/>
      <c r="B26" s="55" t="s">
        <v>240</v>
      </c>
      <c r="C26" s="75">
        <v>1.1000000000000001</v>
      </c>
      <c r="D26" s="218">
        <f>'140_58'!$I$13</f>
        <v>0</v>
      </c>
      <c r="E26" s="194">
        <f>'140_58'!$J$13</f>
        <v>0</v>
      </c>
      <c r="F26" s="195">
        <f>SUM(D26:E26)</f>
        <v>0</v>
      </c>
      <c r="G26" s="219">
        <f>'140_59'!$I$13</f>
        <v>0</v>
      </c>
      <c r="H26" s="194">
        <f>'140_59'!$J$13</f>
        <v>0</v>
      </c>
      <c r="I26" s="195">
        <f>SUM(G26:H26)</f>
        <v>0</v>
      </c>
      <c r="J26" s="220">
        <f>'140_60'!$I$13</f>
        <v>0</v>
      </c>
      <c r="K26" s="194">
        <f>'140_60'!$J$13</f>
        <v>0</v>
      </c>
      <c r="L26" s="221">
        <f>SUM(J26:K26)</f>
        <v>0</v>
      </c>
      <c r="M26" s="181">
        <v>26</v>
      </c>
    </row>
    <row r="27" spans="1:13" x14ac:dyDescent="0.3">
      <c r="A27" s="53"/>
      <c r="B27" s="55" t="s">
        <v>259</v>
      </c>
      <c r="C27" s="75">
        <v>1.2</v>
      </c>
      <c r="D27" s="218">
        <f>SUM('140_58'!$I$15:$I$20)</f>
        <v>0</v>
      </c>
      <c r="E27" s="194">
        <f>SUM('140_58'!$J$15:$J$20)</f>
        <v>0</v>
      </c>
      <c r="F27" s="195">
        <f>SUM(D27:E27)</f>
        <v>0</v>
      </c>
      <c r="G27" s="219">
        <f>SUM('140_59'!$I$15:$I$20)</f>
        <v>0</v>
      </c>
      <c r="H27" s="194">
        <f>SUM('140_59'!$J$15:$J$20)</f>
        <v>0</v>
      </c>
      <c r="I27" s="195">
        <f>SUM(G27:H27)</f>
        <v>0</v>
      </c>
      <c r="J27" s="220">
        <f>SUM('140_60'!$I$15:$I$20)</f>
        <v>0</v>
      </c>
      <c r="K27" s="194">
        <f>SUM('140_60'!$J$15:$J$20)</f>
        <v>0</v>
      </c>
      <c r="L27" s="221">
        <f>SUM(J27:K27)</f>
        <v>0</v>
      </c>
      <c r="M27" s="181">
        <v>27</v>
      </c>
    </row>
    <row r="28" spans="1:13" x14ac:dyDescent="0.3">
      <c r="A28" s="53"/>
      <c r="B28" s="55" t="s">
        <v>14</v>
      </c>
      <c r="C28" s="75">
        <v>2.1</v>
      </c>
      <c r="D28" s="222">
        <f>'140_58'!$I$22</f>
        <v>0</v>
      </c>
      <c r="E28" s="223">
        <f>'140_58'!$J$22</f>
        <v>0</v>
      </c>
      <c r="F28" s="224">
        <f t="shared" ref="F28:F36" si="9">SUM(D28:E28)</f>
        <v>0</v>
      </c>
      <c r="G28" s="225">
        <f>'140_59'!$I$22</f>
        <v>0</v>
      </c>
      <c r="H28" s="223">
        <f>'140_59'!$J$22</f>
        <v>0</v>
      </c>
      <c r="I28" s="224">
        <f t="shared" ref="I28:I36" si="10">SUM(G28:H28)</f>
        <v>0</v>
      </c>
      <c r="J28" s="226">
        <f>'140_60'!$I$22</f>
        <v>0</v>
      </c>
      <c r="K28" s="223">
        <f>'140_60'!$J$22</f>
        <v>0</v>
      </c>
      <c r="L28" s="64">
        <f t="shared" ref="L28:L36" si="11">SUM(J28:K28)</f>
        <v>0</v>
      </c>
      <c r="M28" s="181">
        <v>28</v>
      </c>
    </row>
    <row r="29" spans="1:13" x14ac:dyDescent="0.3">
      <c r="A29" s="53"/>
      <c r="B29" s="55" t="s">
        <v>260</v>
      </c>
      <c r="C29" s="75">
        <v>2.2000000000000002</v>
      </c>
      <c r="D29" s="222">
        <f>SUM('140_58'!$I$24:$I$27)</f>
        <v>0</v>
      </c>
      <c r="E29" s="223">
        <f>SUM('140_58'!$J$24:$J$27)</f>
        <v>0</v>
      </c>
      <c r="F29" s="224">
        <f t="shared" si="9"/>
        <v>0</v>
      </c>
      <c r="G29" s="225">
        <f>SUM('140_59'!$I$24:$I$27)</f>
        <v>0</v>
      </c>
      <c r="H29" s="223">
        <f>SUM('140_59'!$J$24:$J$27)</f>
        <v>0</v>
      </c>
      <c r="I29" s="224">
        <f t="shared" si="10"/>
        <v>0</v>
      </c>
      <c r="J29" s="226">
        <f>SUM('140_60'!$I$24:$I$27)</f>
        <v>0</v>
      </c>
      <c r="K29" s="223">
        <f>SUM('140_60'!$J$24:$J$27)</f>
        <v>0</v>
      </c>
      <c r="L29" s="64">
        <f t="shared" si="11"/>
        <v>0</v>
      </c>
      <c r="M29" s="181">
        <v>29</v>
      </c>
    </row>
    <row r="30" spans="1:13" x14ac:dyDescent="0.3">
      <c r="A30" s="53"/>
      <c r="B30" s="55" t="s">
        <v>231</v>
      </c>
      <c r="C30" s="75">
        <v>3.1</v>
      </c>
      <c r="D30" s="222">
        <f>'140_58'!$I$29</f>
        <v>0</v>
      </c>
      <c r="E30" s="223">
        <f>'140_58'!$J$29</f>
        <v>0</v>
      </c>
      <c r="F30" s="224">
        <f t="shared" si="9"/>
        <v>0</v>
      </c>
      <c r="G30" s="225">
        <f>'140_59'!$I$29</f>
        <v>0</v>
      </c>
      <c r="H30" s="223">
        <f>'140_59'!$J$29</f>
        <v>0</v>
      </c>
      <c r="I30" s="224">
        <f t="shared" si="10"/>
        <v>0</v>
      </c>
      <c r="J30" s="226">
        <f>'140_60'!$I$29</f>
        <v>0</v>
      </c>
      <c r="K30" s="223">
        <f>'140_60'!$J$29</f>
        <v>0</v>
      </c>
      <c r="L30" s="64">
        <f t="shared" si="11"/>
        <v>0</v>
      </c>
      <c r="M30" s="181">
        <v>30</v>
      </c>
    </row>
    <row r="31" spans="1:13" x14ac:dyDescent="0.3">
      <c r="A31" s="53"/>
      <c r="B31" s="78" t="s">
        <v>261</v>
      </c>
      <c r="C31" s="228">
        <v>3.2</v>
      </c>
      <c r="D31" s="222">
        <f>SUM('140_58'!$I$31:$I$34)</f>
        <v>0</v>
      </c>
      <c r="E31" s="223">
        <f>SUM('140_58'!$J$31:$J$34)</f>
        <v>0</v>
      </c>
      <c r="F31" s="224">
        <f t="shared" si="9"/>
        <v>0</v>
      </c>
      <c r="G31" s="225">
        <f>SUM('140_59'!$I$31:$I$34)</f>
        <v>0</v>
      </c>
      <c r="H31" s="223">
        <f>SUM('140_59'!$J$31:$J$34)</f>
        <v>0</v>
      </c>
      <c r="I31" s="224">
        <f t="shared" si="10"/>
        <v>0</v>
      </c>
      <c r="J31" s="226">
        <f>SUM('140_60'!$I$31:$I$34)</f>
        <v>0</v>
      </c>
      <c r="K31" s="223">
        <f>SUM('140_60'!$J$31:$J$34)</f>
        <v>0</v>
      </c>
      <c r="L31" s="64">
        <f t="shared" si="11"/>
        <v>0</v>
      </c>
      <c r="M31" s="181">
        <v>31</v>
      </c>
    </row>
    <row r="32" spans="1:13" s="180" customFormat="1" x14ac:dyDescent="0.3">
      <c r="A32" s="208" t="s">
        <v>481</v>
      </c>
      <c r="B32" s="209" t="s">
        <v>553</v>
      </c>
      <c r="C32" s="210">
        <v>120</v>
      </c>
      <c r="D32" s="229">
        <f>SUM(D33:D36)</f>
        <v>0</v>
      </c>
      <c r="E32" s="230">
        <f>SUM(E33:E36)</f>
        <v>0</v>
      </c>
      <c r="F32" s="232">
        <f t="shared" si="9"/>
        <v>0</v>
      </c>
      <c r="G32" s="231">
        <f>SUM(G33:G36)</f>
        <v>0</v>
      </c>
      <c r="H32" s="230">
        <f>SUM(H33:H36)</f>
        <v>0</v>
      </c>
      <c r="I32" s="232">
        <f t="shared" si="10"/>
        <v>0</v>
      </c>
      <c r="J32" s="233">
        <f>SUM(J33:J36)</f>
        <v>0</v>
      </c>
      <c r="K32" s="230">
        <f>SUM(K33:K36)</f>
        <v>0</v>
      </c>
      <c r="L32" s="234">
        <f t="shared" si="11"/>
        <v>0</v>
      </c>
      <c r="M32" s="217">
        <v>32</v>
      </c>
    </row>
    <row r="33" spans="1:13" x14ac:dyDescent="0.3">
      <c r="A33" s="53"/>
      <c r="B33" s="55" t="s">
        <v>53</v>
      </c>
      <c r="C33" s="75">
        <v>1.1000000000000001</v>
      </c>
      <c r="D33" s="222">
        <f>'120_58'!$I$40</f>
        <v>0</v>
      </c>
      <c r="E33" s="223">
        <f>'120_58'!$J$40</f>
        <v>0</v>
      </c>
      <c r="F33" s="224">
        <f t="shared" si="9"/>
        <v>0</v>
      </c>
      <c r="G33" s="225">
        <f>'120_59'!$I$40</f>
        <v>0</v>
      </c>
      <c r="H33" s="223">
        <f>'120_59'!$J$40</f>
        <v>0</v>
      </c>
      <c r="I33" s="224">
        <f t="shared" si="10"/>
        <v>0</v>
      </c>
      <c r="J33" s="226">
        <f>'120_60'!$I$40</f>
        <v>0</v>
      </c>
      <c r="K33" s="223">
        <f>'120_60'!$J$40</f>
        <v>0</v>
      </c>
      <c r="L33" s="64">
        <f t="shared" si="11"/>
        <v>0</v>
      </c>
      <c r="M33" s="181">
        <v>33</v>
      </c>
    </row>
    <row r="34" spans="1:13" x14ac:dyDescent="0.3">
      <c r="A34" s="53"/>
      <c r="B34" s="55" t="s">
        <v>259</v>
      </c>
      <c r="C34" s="75">
        <v>1.2</v>
      </c>
      <c r="D34" s="222">
        <f>SUM('120_58'!$I$42:$I$47)</f>
        <v>0</v>
      </c>
      <c r="E34" s="223">
        <f>SUM('120_58'!$J$42:$J$47)</f>
        <v>0</v>
      </c>
      <c r="F34" s="224">
        <f t="shared" si="9"/>
        <v>0</v>
      </c>
      <c r="G34" s="225">
        <f>SUM('120_59'!$I$42:$I$47)</f>
        <v>0</v>
      </c>
      <c r="H34" s="223">
        <f>SUM('120_59'!$J$42:$J$47)</f>
        <v>0</v>
      </c>
      <c r="I34" s="224">
        <f t="shared" si="10"/>
        <v>0</v>
      </c>
      <c r="J34" s="226">
        <f>SUM('120_60'!$I$42:$I$47)</f>
        <v>0</v>
      </c>
      <c r="K34" s="223">
        <f>SUM('120_60'!$J$42:$J$47)</f>
        <v>0</v>
      </c>
      <c r="L34" s="64">
        <f t="shared" si="11"/>
        <v>0</v>
      </c>
      <c r="M34" s="181">
        <v>34</v>
      </c>
    </row>
    <row r="35" spans="1:13" x14ac:dyDescent="0.3">
      <c r="A35" s="53"/>
      <c r="B35" s="55" t="s">
        <v>15</v>
      </c>
      <c r="C35" s="75">
        <v>2</v>
      </c>
      <c r="D35" s="222">
        <f>SUM('120_58'!$I$49:$I$50)</f>
        <v>0</v>
      </c>
      <c r="E35" s="223">
        <f>SUM('120_58'!$J$49:$J$50)</f>
        <v>0</v>
      </c>
      <c r="F35" s="224">
        <f t="shared" si="9"/>
        <v>0</v>
      </c>
      <c r="G35" s="225">
        <f>SUM('120_59'!$I$49:$I$50)</f>
        <v>0</v>
      </c>
      <c r="H35" s="223">
        <f>SUM('120_59'!$J$49:$J$50)</f>
        <v>0</v>
      </c>
      <c r="I35" s="224">
        <f t="shared" si="10"/>
        <v>0</v>
      </c>
      <c r="J35" s="226">
        <f>SUM('120_60'!$I$49:$I$50)</f>
        <v>0</v>
      </c>
      <c r="K35" s="223">
        <f>SUM('120_60'!$J$49:$J$50)</f>
        <v>0</v>
      </c>
      <c r="L35" s="64">
        <f t="shared" si="11"/>
        <v>0</v>
      </c>
      <c r="M35" s="181">
        <v>35</v>
      </c>
    </row>
    <row r="36" spans="1:13" x14ac:dyDescent="0.3">
      <c r="A36" s="53"/>
      <c r="B36" s="55" t="s">
        <v>482</v>
      </c>
      <c r="C36" s="75">
        <v>3</v>
      </c>
      <c r="D36" s="222">
        <f>SUM('120_58'!$I$52:$I$55)</f>
        <v>0</v>
      </c>
      <c r="E36" s="223">
        <f>SUM('120_58'!$J$52:$J$55)</f>
        <v>0</v>
      </c>
      <c r="F36" s="224">
        <f t="shared" si="9"/>
        <v>0</v>
      </c>
      <c r="G36" s="225">
        <f>SUM('120_59'!$I$52:$I$55)</f>
        <v>0</v>
      </c>
      <c r="H36" s="223">
        <f>SUM('120_59'!$J$52:$J$55)</f>
        <v>0</v>
      </c>
      <c r="I36" s="224">
        <f t="shared" si="10"/>
        <v>0</v>
      </c>
      <c r="J36" s="226">
        <f>SUM('120_60'!$I$52:$I$55)</f>
        <v>0</v>
      </c>
      <c r="K36" s="223">
        <f>SUM('120_60'!$J$52:$J$55)</f>
        <v>0</v>
      </c>
      <c r="L36" s="64">
        <f t="shared" si="11"/>
        <v>0</v>
      </c>
      <c r="M36" s="181">
        <v>36</v>
      </c>
    </row>
    <row r="37" spans="1:13" s="180" customFormat="1" x14ac:dyDescent="0.3">
      <c r="A37" s="208"/>
      <c r="B37" s="209" t="s">
        <v>554</v>
      </c>
      <c r="C37" s="210">
        <v>130</v>
      </c>
      <c r="D37" s="229">
        <f>SUM(D38:D41)</f>
        <v>0</v>
      </c>
      <c r="E37" s="230">
        <f>SUM(E38:E41)</f>
        <v>0</v>
      </c>
      <c r="F37" s="232">
        <f t="shared" ref="F37:F39" si="12">SUM(D37:E37)</f>
        <v>0</v>
      </c>
      <c r="G37" s="231">
        <f>SUM(G38:G41)</f>
        <v>0</v>
      </c>
      <c r="H37" s="230">
        <f>SUM(H38:H41)</f>
        <v>0</v>
      </c>
      <c r="I37" s="232">
        <f t="shared" ref="I37" si="13">SUM(G37:H37)</f>
        <v>0</v>
      </c>
      <c r="J37" s="233">
        <f>SUM(J38:J41)</f>
        <v>0</v>
      </c>
      <c r="K37" s="230">
        <f>SUM(K38:K41)</f>
        <v>0</v>
      </c>
      <c r="L37" s="234">
        <f t="shared" ref="L37" si="14">SUM(J37:K37)</f>
        <v>0</v>
      </c>
      <c r="M37" s="217">
        <v>37</v>
      </c>
    </row>
    <row r="38" spans="1:13" x14ac:dyDescent="0.3">
      <c r="A38" s="53"/>
      <c r="B38" s="55" t="s">
        <v>53</v>
      </c>
      <c r="C38" s="75">
        <v>1.1000000000000001</v>
      </c>
      <c r="D38" s="222">
        <f>'130_58'!$I$40</f>
        <v>0</v>
      </c>
      <c r="E38" s="223">
        <f>'130_58'!$J$40</f>
        <v>0</v>
      </c>
      <c r="F38" s="224">
        <f t="shared" si="12"/>
        <v>0</v>
      </c>
      <c r="G38" s="225">
        <f>'130_59'!$I$40</f>
        <v>0</v>
      </c>
      <c r="H38" s="223">
        <f>'130_59'!$J$40</f>
        <v>0</v>
      </c>
      <c r="I38" s="224">
        <f t="shared" ref="I38:I41" si="15">SUM(G38:H38)</f>
        <v>0</v>
      </c>
      <c r="J38" s="226">
        <f>'130_60'!$I$40</f>
        <v>0</v>
      </c>
      <c r="K38" s="223">
        <f>'130_60'!$J$40</f>
        <v>0</v>
      </c>
      <c r="L38" s="64">
        <f t="shared" ref="L38:L41" si="16">SUM(J38:K38)</f>
        <v>0</v>
      </c>
      <c r="M38" s="181">
        <v>38</v>
      </c>
    </row>
    <row r="39" spans="1:13" x14ac:dyDescent="0.3">
      <c r="A39" s="53"/>
      <c r="B39" s="55" t="s">
        <v>259</v>
      </c>
      <c r="C39" s="75">
        <v>1.2</v>
      </c>
      <c r="D39" s="222">
        <f>SUM('130_58'!$I$42:$I$47)</f>
        <v>0</v>
      </c>
      <c r="E39" s="223">
        <f>SUM('130_58'!$J$42:$J$47)</f>
        <v>0</v>
      </c>
      <c r="F39" s="224">
        <f t="shared" si="12"/>
        <v>0</v>
      </c>
      <c r="G39" s="225">
        <f>SUM('130_59'!$I$42:$I$47)</f>
        <v>0</v>
      </c>
      <c r="H39" s="223">
        <f>SUM('130_59'!$J$42:$J$47)</f>
        <v>0</v>
      </c>
      <c r="I39" s="224">
        <f t="shared" si="15"/>
        <v>0</v>
      </c>
      <c r="J39" s="226">
        <f>SUM('130_60'!$I$42:$I$47)</f>
        <v>0</v>
      </c>
      <c r="K39" s="223">
        <f>SUM('130_60'!$J$42:$J$47)</f>
        <v>0</v>
      </c>
      <c r="L39" s="64">
        <f t="shared" si="16"/>
        <v>0</v>
      </c>
      <c r="M39" s="181">
        <v>39</v>
      </c>
    </row>
    <row r="40" spans="1:13" x14ac:dyDescent="0.3">
      <c r="A40" s="53"/>
      <c r="B40" s="55" t="s">
        <v>15</v>
      </c>
      <c r="C40" s="75">
        <v>2</v>
      </c>
      <c r="D40" s="222">
        <f>SUM('130_58'!$I$49:$I$50)</f>
        <v>0</v>
      </c>
      <c r="E40" s="223">
        <f>SUM('130_58'!$J$49:$J$50)</f>
        <v>0</v>
      </c>
      <c r="F40" s="224">
        <f t="shared" ref="F40:F41" si="17">SUM(D40:E40)</f>
        <v>0</v>
      </c>
      <c r="G40" s="225">
        <f>SUM('130_59'!$I$49:$I$50)</f>
        <v>0</v>
      </c>
      <c r="H40" s="223">
        <f>SUM('130_59'!$J$49:$J$50)</f>
        <v>0</v>
      </c>
      <c r="I40" s="224">
        <f t="shared" si="15"/>
        <v>0</v>
      </c>
      <c r="J40" s="226">
        <f>SUM('130_60'!$I$49:$I$50)</f>
        <v>0</v>
      </c>
      <c r="K40" s="223">
        <f>SUM('130_60'!$J$49:$J$50)</f>
        <v>0</v>
      </c>
      <c r="L40" s="64">
        <f t="shared" si="16"/>
        <v>0</v>
      </c>
      <c r="M40" s="181">
        <v>40</v>
      </c>
    </row>
    <row r="41" spans="1:13" x14ac:dyDescent="0.3">
      <c r="A41" s="53"/>
      <c r="B41" s="55" t="s">
        <v>482</v>
      </c>
      <c r="C41" s="75">
        <v>3</v>
      </c>
      <c r="D41" s="222">
        <f>SUM('130_58'!$I$52:$I$55)</f>
        <v>0</v>
      </c>
      <c r="E41" s="223">
        <f>SUM('130_58'!$J$52:$J$55)</f>
        <v>0</v>
      </c>
      <c r="F41" s="224">
        <f t="shared" si="17"/>
        <v>0</v>
      </c>
      <c r="G41" s="225">
        <f>SUM('130_59'!$I$52:$I$55)</f>
        <v>0</v>
      </c>
      <c r="H41" s="223">
        <f>SUM('130_59'!$J$52:$J$55)</f>
        <v>0</v>
      </c>
      <c r="I41" s="224">
        <f t="shared" si="15"/>
        <v>0</v>
      </c>
      <c r="J41" s="226">
        <f>SUM('130_60'!$I$52:$I$55)</f>
        <v>0</v>
      </c>
      <c r="K41" s="223">
        <f>SUM('130_60'!$J$52:$J$55)</f>
        <v>0</v>
      </c>
      <c r="L41" s="64">
        <f t="shared" si="16"/>
        <v>0</v>
      </c>
      <c r="M41" s="181">
        <v>41</v>
      </c>
    </row>
    <row r="42" spans="1:13" s="180" customFormat="1" x14ac:dyDescent="0.3">
      <c r="A42" s="208"/>
      <c r="B42" s="209" t="s">
        <v>555</v>
      </c>
      <c r="C42" s="210">
        <v>140</v>
      </c>
      <c r="D42" s="229">
        <f>SUM(D43:D46)</f>
        <v>0</v>
      </c>
      <c r="E42" s="230">
        <f>SUM(E43:E46)</f>
        <v>0</v>
      </c>
      <c r="F42" s="232">
        <f t="shared" ref="F42:F44" si="18">SUM(D42:E42)</f>
        <v>0</v>
      </c>
      <c r="G42" s="231">
        <f>SUM(G43:G46)</f>
        <v>0</v>
      </c>
      <c r="H42" s="230">
        <f>SUM(H43:H46)</f>
        <v>0</v>
      </c>
      <c r="I42" s="232">
        <f t="shared" ref="I42" si="19">SUM(G42:H42)</f>
        <v>0</v>
      </c>
      <c r="J42" s="233">
        <f>SUM(J43:J46)</f>
        <v>0</v>
      </c>
      <c r="K42" s="230">
        <f>SUM(K43:K46)</f>
        <v>0</v>
      </c>
      <c r="L42" s="234">
        <f t="shared" ref="L42" si="20">SUM(J42:K42)</f>
        <v>0</v>
      </c>
      <c r="M42" s="217">
        <v>42</v>
      </c>
    </row>
    <row r="43" spans="1:13" x14ac:dyDescent="0.3">
      <c r="A43" s="53"/>
      <c r="B43" s="55" t="s">
        <v>53</v>
      </c>
      <c r="C43" s="75">
        <v>1.1000000000000001</v>
      </c>
      <c r="D43" s="222">
        <f>'140_58'!$I$40</f>
        <v>0</v>
      </c>
      <c r="E43" s="223">
        <f>'140_58'!$J$40</f>
        <v>0</v>
      </c>
      <c r="F43" s="224">
        <f t="shared" si="18"/>
        <v>0</v>
      </c>
      <c r="G43" s="225">
        <f>'140_59'!$I$40</f>
        <v>0</v>
      </c>
      <c r="H43" s="223">
        <f>'140_59'!$J$40</f>
        <v>0</v>
      </c>
      <c r="I43" s="224">
        <f t="shared" ref="I43:I59" si="21">SUM(G43:H43)</f>
        <v>0</v>
      </c>
      <c r="J43" s="226">
        <f>'140_60'!$I$40</f>
        <v>0</v>
      </c>
      <c r="K43" s="223">
        <f>'140_60'!$J$40</f>
        <v>0</v>
      </c>
      <c r="L43" s="64">
        <f t="shared" ref="L43:L59" si="22">SUM(J43:K43)</f>
        <v>0</v>
      </c>
      <c r="M43" s="181">
        <v>43</v>
      </c>
    </row>
    <row r="44" spans="1:13" x14ac:dyDescent="0.3">
      <c r="A44" s="53"/>
      <c r="B44" s="55" t="s">
        <v>259</v>
      </c>
      <c r="C44" s="75">
        <v>1.2</v>
      </c>
      <c r="D44" s="222">
        <f>SUM('140_58'!$I$42:$I$47)</f>
        <v>0</v>
      </c>
      <c r="E44" s="223">
        <f>SUM('140_58'!$J$42:$J$47)</f>
        <v>0</v>
      </c>
      <c r="F44" s="224">
        <f t="shared" si="18"/>
        <v>0</v>
      </c>
      <c r="G44" s="225">
        <f>SUM('140_59'!$I$42:$I$47)</f>
        <v>0</v>
      </c>
      <c r="H44" s="223">
        <f>SUM('140_59'!$J$42:$J$47)</f>
        <v>0</v>
      </c>
      <c r="I44" s="224">
        <f t="shared" si="21"/>
        <v>0</v>
      </c>
      <c r="J44" s="226">
        <f>SUM('140_60'!$I$42:$I$47)</f>
        <v>0</v>
      </c>
      <c r="K44" s="223">
        <f>SUM('140_60'!$J$42:$J$47)</f>
        <v>0</v>
      </c>
      <c r="L44" s="64">
        <f t="shared" si="22"/>
        <v>0</v>
      </c>
      <c r="M44" s="181">
        <v>44</v>
      </c>
    </row>
    <row r="45" spans="1:13" x14ac:dyDescent="0.3">
      <c r="A45" s="53"/>
      <c r="B45" s="55" t="s">
        <v>15</v>
      </c>
      <c r="C45" s="75">
        <v>2</v>
      </c>
      <c r="D45" s="222">
        <f>SUM('140_58'!$I$49:$I$50)</f>
        <v>0</v>
      </c>
      <c r="E45" s="223">
        <f>SUM('140_58'!$J$49:$J$50)</f>
        <v>0</v>
      </c>
      <c r="F45" s="224">
        <f t="shared" ref="F45:F60" si="23">SUM(D45:E45)</f>
        <v>0</v>
      </c>
      <c r="G45" s="225">
        <f>SUM('140_59'!$I$49:$I$50)</f>
        <v>0</v>
      </c>
      <c r="H45" s="223">
        <f>SUM('140_59'!$J$49:$J$50)</f>
        <v>0</v>
      </c>
      <c r="I45" s="224">
        <f t="shared" si="21"/>
        <v>0</v>
      </c>
      <c r="J45" s="226">
        <f>SUM('140_60'!$I$49:$I$50)</f>
        <v>0</v>
      </c>
      <c r="K45" s="223">
        <f>SUM('140_60'!$J$49:$J$50)</f>
        <v>0</v>
      </c>
      <c r="L45" s="64">
        <f t="shared" si="22"/>
        <v>0</v>
      </c>
      <c r="M45" s="181">
        <v>45</v>
      </c>
    </row>
    <row r="46" spans="1:13" x14ac:dyDescent="0.3">
      <c r="A46" s="53"/>
      <c r="B46" s="55" t="s">
        <v>482</v>
      </c>
      <c r="C46" s="75">
        <v>3</v>
      </c>
      <c r="D46" s="222">
        <f>SUM('140_58'!$I$52:$I$55)</f>
        <v>0</v>
      </c>
      <c r="E46" s="223">
        <f>SUM('140_58'!$J$52:$J$55)</f>
        <v>0</v>
      </c>
      <c r="F46" s="224">
        <f t="shared" si="23"/>
        <v>0</v>
      </c>
      <c r="G46" s="225">
        <f>SUM('140_59'!$I$52:$I$55)</f>
        <v>0</v>
      </c>
      <c r="H46" s="223">
        <f>SUM('140_59'!$J$52:$J$55)</f>
        <v>0</v>
      </c>
      <c r="I46" s="224">
        <f t="shared" si="21"/>
        <v>0</v>
      </c>
      <c r="J46" s="226">
        <f>SUM('140_60'!$I$52:$I$55)</f>
        <v>0</v>
      </c>
      <c r="K46" s="223">
        <f>SUM('140_60'!$J$52:$J$55)</f>
        <v>0</v>
      </c>
      <c r="L46" s="64">
        <f t="shared" si="22"/>
        <v>0</v>
      </c>
      <c r="M46" s="181">
        <v>46</v>
      </c>
    </row>
    <row r="47" spans="1:13" x14ac:dyDescent="0.3">
      <c r="A47" s="114" t="s">
        <v>194</v>
      </c>
      <c r="B47" s="54" t="s">
        <v>518</v>
      </c>
      <c r="C47" s="396">
        <v>190</v>
      </c>
      <c r="D47" s="222"/>
      <c r="E47" s="223"/>
      <c r="F47" s="224"/>
      <c r="G47" s="225"/>
      <c r="H47" s="223"/>
      <c r="I47" s="224"/>
      <c r="J47" s="226"/>
      <c r="K47" s="223"/>
      <c r="L47" s="64"/>
      <c r="M47" s="181">
        <v>47</v>
      </c>
    </row>
    <row r="48" spans="1:13" x14ac:dyDescent="0.3">
      <c r="A48" s="114"/>
      <c r="B48" s="235" t="s">
        <v>262</v>
      </c>
      <c r="C48" s="395">
        <v>1</v>
      </c>
      <c r="D48" s="236">
        <f>SUM('190_58'!$I$12:$I$23)</f>
        <v>0</v>
      </c>
      <c r="E48" s="237">
        <f>SUM('190_58'!$J$12:$J$23)</f>
        <v>0</v>
      </c>
      <c r="F48" s="238">
        <f t="shared" si="23"/>
        <v>0</v>
      </c>
      <c r="G48" s="239">
        <f>SUM('190_59'!$I$12:$I$23)</f>
        <v>0</v>
      </c>
      <c r="H48" s="237">
        <f>SUM('190_59'!$J$12:$J$23)</f>
        <v>0</v>
      </c>
      <c r="I48" s="238">
        <f t="shared" si="21"/>
        <v>0</v>
      </c>
      <c r="J48" s="240">
        <f>SUM('190_60'!$I$12:$I$23)</f>
        <v>0</v>
      </c>
      <c r="K48" s="237">
        <f>SUM('190_60'!$J$12:$J$23)</f>
        <v>0</v>
      </c>
      <c r="L48" s="241">
        <f t="shared" si="22"/>
        <v>0</v>
      </c>
      <c r="M48" s="181">
        <v>48</v>
      </c>
    </row>
    <row r="49" spans="1:13" x14ac:dyDescent="0.3">
      <c r="A49" s="53"/>
      <c r="B49" s="55" t="s">
        <v>36</v>
      </c>
      <c r="C49" s="395">
        <v>2</v>
      </c>
      <c r="D49" s="222">
        <f>SUM('190_58'!$I$25:$I$28)</f>
        <v>0</v>
      </c>
      <c r="E49" s="223">
        <f>SUM('190_58'!$J$25:$J$28)</f>
        <v>0</v>
      </c>
      <c r="F49" s="224">
        <f t="shared" si="23"/>
        <v>0</v>
      </c>
      <c r="G49" s="225">
        <f>SUM('190_59'!$I$25:$I$28)</f>
        <v>0</v>
      </c>
      <c r="H49" s="223">
        <f>SUM('190_59'!$J$25:$J$28)</f>
        <v>0</v>
      </c>
      <c r="I49" s="224">
        <f t="shared" si="21"/>
        <v>0</v>
      </c>
      <c r="J49" s="226">
        <f>SUM('190_60'!$I$25:$I$28)</f>
        <v>0</v>
      </c>
      <c r="K49" s="223">
        <f>SUM('190_60'!$J$25:$J$28)</f>
        <v>0</v>
      </c>
      <c r="L49" s="64">
        <f t="shared" si="22"/>
        <v>0</v>
      </c>
      <c r="M49" s="181">
        <v>49</v>
      </c>
    </row>
    <row r="50" spans="1:13" x14ac:dyDescent="0.3">
      <c r="A50" s="53"/>
      <c r="B50" s="55" t="s">
        <v>37</v>
      </c>
      <c r="C50" s="395">
        <v>3</v>
      </c>
      <c r="D50" s="222">
        <f>'190_58'!$I$29</f>
        <v>0</v>
      </c>
      <c r="E50" s="223">
        <f>'190_58'!$J$29</f>
        <v>0</v>
      </c>
      <c r="F50" s="224">
        <f t="shared" si="23"/>
        <v>0</v>
      </c>
      <c r="G50" s="225">
        <f>'190_59'!$I$29</f>
        <v>0</v>
      </c>
      <c r="H50" s="223">
        <f>'190_59'!$J$29</f>
        <v>0</v>
      </c>
      <c r="I50" s="224">
        <f t="shared" si="21"/>
        <v>0</v>
      </c>
      <c r="J50" s="226">
        <f>'190_60'!$I$29</f>
        <v>0</v>
      </c>
      <c r="K50" s="223">
        <f>'190_60'!$J$29</f>
        <v>0</v>
      </c>
      <c r="L50" s="64">
        <f t="shared" si="22"/>
        <v>0</v>
      </c>
      <c r="M50" s="181">
        <v>50</v>
      </c>
    </row>
    <row r="51" spans="1:13" x14ac:dyDescent="0.3">
      <c r="A51" s="53"/>
      <c r="B51" s="55" t="s">
        <v>38</v>
      </c>
      <c r="C51" s="395">
        <v>4</v>
      </c>
      <c r="D51" s="222">
        <f>SUM('190_58'!$I$31:$I$32)</f>
        <v>0</v>
      </c>
      <c r="E51" s="223">
        <f>SUM('190_58'!$J$31:$J$32)</f>
        <v>0</v>
      </c>
      <c r="F51" s="224">
        <f t="shared" si="23"/>
        <v>0</v>
      </c>
      <c r="G51" s="225">
        <f>SUM('190_59'!$I$31:$I$32)</f>
        <v>0</v>
      </c>
      <c r="H51" s="223">
        <f>SUM('190_59'!$J$31:$J$32)</f>
        <v>0</v>
      </c>
      <c r="I51" s="224">
        <f t="shared" si="21"/>
        <v>0</v>
      </c>
      <c r="J51" s="226">
        <f>SUM('190_60'!$I$31:$I$32)</f>
        <v>0</v>
      </c>
      <c r="K51" s="223">
        <f>SUM('190_60'!$J$31:$J$32)</f>
        <v>0</v>
      </c>
      <c r="L51" s="64">
        <f t="shared" si="22"/>
        <v>0</v>
      </c>
      <c r="M51" s="181">
        <v>51</v>
      </c>
    </row>
    <row r="52" spans="1:13" x14ac:dyDescent="0.3">
      <c r="A52" s="53"/>
      <c r="B52" s="55" t="s">
        <v>483</v>
      </c>
      <c r="C52" s="395">
        <v>5</v>
      </c>
      <c r="D52" s="222">
        <f>'190_58'!$I$33</f>
        <v>0</v>
      </c>
      <c r="E52" s="223">
        <f>'190_58'!$J$33</f>
        <v>0</v>
      </c>
      <c r="F52" s="224">
        <f t="shared" si="23"/>
        <v>0</v>
      </c>
      <c r="G52" s="225">
        <f>'190_59'!$I$33</f>
        <v>0</v>
      </c>
      <c r="H52" s="223">
        <f>'190_59'!$J$33</f>
        <v>0</v>
      </c>
      <c r="I52" s="224">
        <f t="shared" si="21"/>
        <v>0</v>
      </c>
      <c r="J52" s="226">
        <f>'190_60'!$I$33</f>
        <v>0</v>
      </c>
      <c r="K52" s="223">
        <f>'190_60'!$J$33</f>
        <v>0</v>
      </c>
      <c r="L52" s="64">
        <f t="shared" si="22"/>
        <v>0</v>
      </c>
      <c r="M52" s="181">
        <v>52</v>
      </c>
    </row>
    <row r="53" spans="1:13" x14ac:dyDescent="0.3">
      <c r="A53" s="53"/>
      <c r="B53" s="55" t="s">
        <v>425</v>
      </c>
      <c r="C53" s="395">
        <v>6</v>
      </c>
      <c r="D53" s="222">
        <f>SUM('190_58'!$I$35:$I$38)</f>
        <v>0</v>
      </c>
      <c r="E53" s="223">
        <f>SUM('190_58'!$J$35:$J$38)</f>
        <v>0</v>
      </c>
      <c r="F53" s="224">
        <f t="shared" si="23"/>
        <v>0</v>
      </c>
      <c r="G53" s="225">
        <f>SUM('190_59'!$I$35:$I$38)</f>
        <v>0</v>
      </c>
      <c r="H53" s="223">
        <f>SUM('190_59'!$J$35:$J$38)</f>
        <v>0</v>
      </c>
      <c r="I53" s="224">
        <f t="shared" si="21"/>
        <v>0</v>
      </c>
      <c r="J53" s="226">
        <f>SUM('190_60'!$I$35:$I$38)</f>
        <v>0</v>
      </c>
      <c r="K53" s="223">
        <f>SUM('190_60'!$J$35:$J$38)</f>
        <v>0</v>
      </c>
      <c r="L53" s="64">
        <f t="shared" si="22"/>
        <v>0</v>
      </c>
      <c r="M53" s="181">
        <v>53</v>
      </c>
    </row>
    <row r="54" spans="1:13" x14ac:dyDescent="0.3">
      <c r="A54" s="53"/>
      <c r="B54" s="55" t="s">
        <v>287</v>
      </c>
      <c r="C54" s="395">
        <v>7</v>
      </c>
      <c r="D54" s="222">
        <f>'190_58'!$I$39</f>
        <v>0</v>
      </c>
      <c r="E54" s="223">
        <f>'190_58'!$J$39</f>
        <v>0</v>
      </c>
      <c r="F54" s="224">
        <f t="shared" si="23"/>
        <v>0</v>
      </c>
      <c r="G54" s="225">
        <f>'190_59'!$I$39</f>
        <v>0</v>
      </c>
      <c r="H54" s="223">
        <f>'190_59'!$J$39</f>
        <v>0</v>
      </c>
      <c r="I54" s="224">
        <f t="shared" si="21"/>
        <v>0</v>
      </c>
      <c r="J54" s="226">
        <f>'190_60'!$I$39</f>
        <v>0</v>
      </c>
      <c r="K54" s="223">
        <f>'190_60'!$J$39</f>
        <v>0</v>
      </c>
      <c r="L54" s="64">
        <f t="shared" si="22"/>
        <v>0</v>
      </c>
      <c r="M54" s="181">
        <v>54</v>
      </c>
    </row>
    <row r="55" spans="1:13" s="14" customFormat="1" ht="21" x14ac:dyDescent="0.35">
      <c r="A55" s="60"/>
      <c r="B55" s="61" t="s">
        <v>562</v>
      </c>
      <c r="C55" s="409">
        <v>100</v>
      </c>
      <c r="D55" s="265">
        <f>SUM(D11,D18,D25,D32,D37,D42,D48:D54)</f>
        <v>0</v>
      </c>
      <c r="E55" s="266">
        <f t="shared" ref="E55:L55" si="24">SUM(E11,E18,E25,E32,E37,E42,E48:E54)</f>
        <v>0</v>
      </c>
      <c r="F55" s="267">
        <f t="shared" si="24"/>
        <v>0</v>
      </c>
      <c r="G55" s="268">
        <f t="shared" si="24"/>
        <v>0</v>
      </c>
      <c r="H55" s="266">
        <f t="shared" si="24"/>
        <v>0</v>
      </c>
      <c r="I55" s="267">
        <f t="shared" si="24"/>
        <v>0</v>
      </c>
      <c r="J55" s="269">
        <f t="shared" si="24"/>
        <v>0</v>
      </c>
      <c r="K55" s="266">
        <f t="shared" si="24"/>
        <v>0</v>
      </c>
      <c r="L55" s="270">
        <f t="shared" si="24"/>
        <v>0</v>
      </c>
      <c r="M55" s="181">
        <v>55</v>
      </c>
    </row>
    <row r="56" spans="1:13" s="23" customFormat="1" x14ac:dyDescent="0.3">
      <c r="A56" s="208" t="s">
        <v>481</v>
      </c>
      <c r="B56" s="209"/>
      <c r="C56" s="210">
        <v>200</v>
      </c>
      <c r="D56" s="222"/>
      <c r="E56" s="223"/>
      <c r="F56" s="224"/>
      <c r="G56" s="225"/>
      <c r="H56" s="223"/>
      <c r="I56" s="224"/>
      <c r="J56" s="226"/>
      <c r="K56" s="223"/>
      <c r="L56" s="63"/>
      <c r="M56" s="181">
        <v>56</v>
      </c>
    </row>
    <row r="57" spans="1:13" x14ac:dyDescent="0.3">
      <c r="A57" s="272" t="s">
        <v>508</v>
      </c>
      <c r="B57" s="55" t="s">
        <v>556</v>
      </c>
      <c r="C57" s="75">
        <v>1.1000000000000001</v>
      </c>
      <c r="D57" s="222">
        <f>SUM('200_58'!$I$13:$I$22)</f>
        <v>0</v>
      </c>
      <c r="E57" s="223">
        <f>SUM('200_58'!$J$13:$J$22)</f>
        <v>0</v>
      </c>
      <c r="F57" s="224">
        <f t="shared" si="23"/>
        <v>0</v>
      </c>
      <c r="G57" s="225">
        <f>SUM('200_59'!$I$13:$I$22)</f>
        <v>0</v>
      </c>
      <c r="H57" s="223">
        <f>SUM('200_59'!$J$13:$J$22)</f>
        <v>0</v>
      </c>
      <c r="I57" s="224">
        <f t="shared" si="21"/>
        <v>0</v>
      </c>
      <c r="J57" s="226">
        <f>SUM('200_60'!$I$13:$I$22)</f>
        <v>0</v>
      </c>
      <c r="K57" s="223">
        <f>SUM('200_60'!$J$13:$J$22)</f>
        <v>0</v>
      </c>
      <c r="L57" s="64">
        <f t="shared" si="22"/>
        <v>0</v>
      </c>
      <c r="M57" s="181">
        <v>57</v>
      </c>
    </row>
    <row r="58" spans="1:13" x14ac:dyDescent="0.3">
      <c r="A58" s="53"/>
      <c r="B58" s="55" t="s">
        <v>557</v>
      </c>
      <c r="C58" s="75">
        <v>1.2</v>
      </c>
      <c r="D58" s="222">
        <f>SUM('200_58'!$I$24:$I$33)</f>
        <v>0</v>
      </c>
      <c r="E58" s="223">
        <f>SUM('200_58'!$J$24:$J$33)</f>
        <v>0</v>
      </c>
      <c r="F58" s="224">
        <f t="shared" si="23"/>
        <v>0</v>
      </c>
      <c r="G58" s="225">
        <f>SUM('200_59'!$I$24:$I$33)</f>
        <v>0</v>
      </c>
      <c r="H58" s="223">
        <f>SUM('200_59'!$J$24:$J$33)</f>
        <v>0</v>
      </c>
      <c r="I58" s="224">
        <f t="shared" si="21"/>
        <v>0</v>
      </c>
      <c r="J58" s="226">
        <f>SUM('200_60'!$I$24:$I$33)</f>
        <v>0</v>
      </c>
      <c r="K58" s="223">
        <f>SUM('200_60'!$J$24:$J$33)</f>
        <v>0</v>
      </c>
      <c r="L58" s="64">
        <f t="shared" si="22"/>
        <v>0</v>
      </c>
      <c r="M58" s="181">
        <v>58</v>
      </c>
    </row>
    <row r="59" spans="1:13" s="55" customFormat="1" x14ac:dyDescent="0.3">
      <c r="A59" s="53"/>
      <c r="B59" s="55" t="s">
        <v>558</v>
      </c>
      <c r="C59" s="75">
        <v>1.3</v>
      </c>
      <c r="D59" s="222">
        <f>SUM('200_58'!$I$35:$I$44)</f>
        <v>0</v>
      </c>
      <c r="E59" s="223">
        <f>SUM('200_58'!$J$35:$J$44)</f>
        <v>0</v>
      </c>
      <c r="F59" s="224">
        <f t="shared" si="23"/>
        <v>0</v>
      </c>
      <c r="G59" s="225">
        <f>SUM('200_59'!$I$35:$I$44)</f>
        <v>0</v>
      </c>
      <c r="H59" s="223">
        <f>SUM('200_59'!$J$35:$J$44)</f>
        <v>0</v>
      </c>
      <c r="I59" s="224">
        <f t="shared" si="21"/>
        <v>0</v>
      </c>
      <c r="J59" s="226">
        <f>SUM('200_60'!$I$35:$I$44)</f>
        <v>0</v>
      </c>
      <c r="K59" s="223">
        <f>SUM('200_60'!$J$35:$J$44)</f>
        <v>0</v>
      </c>
      <c r="L59" s="64">
        <f t="shared" si="22"/>
        <v>0</v>
      </c>
      <c r="M59" s="181">
        <v>59</v>
      </c>
    </row>
    <row r="60" spans="1:13" s="55" customFormat="1" x14ac:dyDescent="0.3">
      <c r="A60" s="53"/>
      <c r="B60" s="55" t="s">
        <v>292</v>
      </c>
      <c r="C60" s="75" t="s">
        <v>455</v>
      </c>
      <c r="D60" s="222">
        <f>'200_58'!$I$46</f>
        <v>0</v>
      </c>
      <c r="E60" s="223">
        <f>'200_58'!$J$46</f>
        <v>0</v>
      </c>
      <c r="F60" s="224">
        <f t="shared" si="23"/>
        <v>0</v>
      </c>
      <c r="G60" s="225">
        <f>'200_59'!$I$46</f>
        <v>0</v>
      </c>
      <c r="H60" s="223">
        <f>'200_59'!$J$46</f>
        <v>0</v>
      </c>
      <c r="I60" s="224">
        <f t="shared" ref="I60" si="25">SUM(G60:H60)</f>
        <v>0</v>
      </c>
      <c r="J60" s="226">
        <f>'200_60'!$I$46</f>
        <v>0</v>
      </c>
      <c r="K60" s="223">
        <f>'200_60'!$J$46</f>
        <v>0</v>
      </c>
      <c r="L60" s="64">
        <f t="shared" ref="L60" si="26">SUM(J60:K60)</f>
        <v>0</v>
      </c>
      <c r="M60" s="181">
        <v>60</v>
      </c>
    </row>
    <row r="61" spans="1:13" s="55" customFormat="1" x14ac:dyDescent="0.3">
      <c r="A61" s="282" t="s">
        <v>509</v>
      </c>
      <c r="C61" s="75"/>
      <c r="D61" s="222"/>
      <c r="E61" s="223"/>
      <c r="F61" s="224"/>
      <c r="G61" s="225"/>
      <c r="H61" s="223"/>
      <c r="I61" s="224"/>
      <c r="J61" s="226"/>
      <c r="K61" s="223"/>
      <c r="L61" s="64"/>
      <c r="M61" s="181">
        <v>61</v>
      </c>
    </row>
    <row r="62" spans="1:13" x14ac:dyDescent="0.3">
      <c r="A62" s="53"/>
      <c r="B62" s="55" t="s">
        <v>437</v>
      </c>
      <c r="C62" s="75">
        <v>2.1</v>
      </c>
      <c r="D62" s="222">
        <f>'200_58'!$I$65</f>
        <v>0</v>
      </c>
      <c r="E62" s="223">
        <f>'200_58'!J65</f>
        <v>0</v>
      </c>
      <c r="F62" s="224">
        <f>SUM(D62:E62)</f>
        <v>0</v>
      </c>
      <c r="G62" s="225">
        <f>'200_59'!$I$65</f>
        <v>0</v>
      </c>
      <c r="H62" s="223">
        <f>'200_59'!J65</f>
        <v>0</v>
      </c>
      <c r="I62" s="224">
        <f>SUM(G62:H62)</f>
        <v>0</v>
      </c>
      <c r="J62" s="225">
        <f>'200_60'!$I$65</f>
        <v>0</v>
      </c>
      <c r="K62" s="223">
        <f>'200_60'!J65</f>
        <v>0</v>
      </c>
      <c r="L62" s="64">
        <f>SUM(J62:K62)</f>
        <v>0</v>
      </c>
      <c r="M62" s="181">
        <v>62</v>
      </c>
    </row>
    <row r="63" spans="1:13" x14ac:dyDescent="0.3">
      <c r="A63" s="53"/>
      <c r="B63" s="55" t="s">
        <v>489</v>
      </c>
      <c r="C63" s="75">
        <v>2.2000000000000002</v>
      </c>
      <c r="D63" s="222">
        <f>'200_58'!$I$66</f>
        <v>0</v>
      </c>
      <c r="E63" s="223">
        <f>'200_58'!J66</f>
        <v>0</v>
      </c>
      <c r="F63" s="224">
        <f>SUM(D63:E63)</f>
        <v>0</v>
      </c>
      <c r="G63" s="225">
        <f>'200_59'!$I$66</f>
        <v>0</v>
      </c>
      <c r="H63" s="223">
        <f>'200_59'!J66</f>
        <v>0</v>
      </c>
      <c r="I63" s="224">
        <f>SUM(G63:H63)</f>
        <v>0</v>
      </c>
      <c r="J63" s="225">
        <f>'200_60'!$I$66</f>
        <v>0</v>
      </c>
      <c r="K63" s="223">
        <f>'200_60'!J66</f>
        <v>0</v>
      </c>
      <c r="L63" s="64">
        <f>SUM(J63:K63)</f>
        <v>0</v>
      </c>
      <c r="M63" s="181">
        <v>63</v>
      </c>
    </row>
    <row r="64" spans="1:13" x14ac:dyDescent="0.3">
      <c r="A64" s="53"/>
      <c r="B64" s="55" t="s">
        <v>310</v>
      </c>
      <c r="C64" s="75">
        <v>2.2999999999999998</v>
      </c>
      <c r="D64" s="222">
        <f>'200_58'!$I$67</f>
        <v>0</v>
      </c>
      <c r="E64" s="223">
        <f>'200_58'!J67</f>
        <v>0</v>
      </c>
      <c r="F64" s="224">
        <f>SUM(D64:E64)</f>
        <v>0</v>
      </c>
      <c r="G64" s="225">
        <f>'200_59'!$I$67</f>
        <v>0</v>
      </c>
      <c r="H64" s="223">
        <f>'200_59'!J67</f>
        <v>0</v>
      </c>
      <c r="I64" s="224">
        <f>SUM(G64:H64)</f>
        <v>0</v>
      </c>
      <c r="J64" s="225">
        <f>'200_60'!$I$67</f>
        <v>0</v>
      </c>
      <c r="K64" s="223">
        <f>'200_60'!J67</f>
        <v>0</v>
      </c>
      <c r="L64" s="64">
        <f>SUM(J64:K64)</f>
        <v>0</v>
      </c>
      <c r="M64" s="181">
        <v>64</v>
      </c>
    </row>
    <row r="65" spans="1:13" x14ac:dyDescent="0.3">
      <c r="A65" s="53"/>
      <c r="B65" s="55" t="s">
        <v>271</v>
      </c>
      <c r="C65" s="75">
        <v>2.4</v>
      </c>
      <c r="D65" s="222">
        <f>SUM('200_58'!$I$69:$I$72)</f>
        <v>0</v>
      </c>
      <c r="E65" s="223">
        <f>SUM('200_58'!J$69:J$72)</f>
        <v>0</v>
      </c>
      <c r="F65" s="224">
        <f>SUM(D65:E65)</f>
        <v>0</v>
      </c>
      <c r="G65" s="225">
        <f>SUM('200_59'!$I$69:$I$72)</f>
        <v>0</v>
      </c>
      <c r="H65" s="223">
        <f>SUM('200_59'!J$69:J$72)</f>
        <v>0</v>
      </c>
      <c r="I65" s="224">
        <f>SUM(G65:H65)</f>
        <v>0</v>
      </c>
      <c r="J65" s="225">
        <f>SUM('200_60'!$I$69:$I$72)</f>
        <v>0</v>
      </c>
      <c r="K65" s="223">
        <f>SUM('200_60'!J69:J72)</f>
        <v>0</v>
      </c>
      <c r="L65" s="64">
        <f>SUM(J65:K65)</f>
        <v>0</v>
      </c>
      <c r="M65" s="181">
        <v>65</v>
      </c>
    </row>
    <row r="66" spans="1:13" s="14" customFormat="1" ht="21" x14ac:dyDescent="0.35">
      <c r="A66" s="248"/>
      <c r="B66" s="249" t="s">
        <v>564</v>
      </c>
      <c r="C66" s="399" t="s">
        <v>503</v>
      </c>
      <c r="D66" s="250">
        <f>D55+(SUM(D57:D65))</f>
        <v>0</v>
      </c>
      <c r="E66" s="251">
        <f t="shared" ref="E66:L66" si="27">E55+(SUM(E57:E65))</f>
        <v>0</v>
      </c>
      <c r="F66" s="252">
        <f t="shared" si="27"/>
        <v>0</v>
      </c>
      <c r="G66" s="253">
        <f t="shared" si="27"/>
        <v>0</v>
      </c>
      <c r="H66" s="251">
        <f t="shared" si="27"/>
        <v>0</v>
      </c>
      <c r="I66" s="252">
        <f t="shared" si="27"/>
        <v>0</v>
      </c>
      <c r="J66" s="253">
        <f t="shared" si="27"/>
        <v>0</v>
      </c>
      <c r="K66" s="251">
        <f t="shared" si="27"/>
        <v>0</v>
      </c>
      <c r="L66" s="254">
        <f t="shared" si="27"/>
        <v>0</v>
      </c>
      <c r="M66" s="181">
        <v>66</v>
      </c>
    </row>
    <row r="67" spans="1:13" x14ac:dyDescent="0.3">
      <c r="A67" s="255"/>
      <c r="B67" s="256" t="s">
        <v>484</v>
      </c>
      <c r="C67" s="140" t="s">
        <v>524</v>
      </c>
      <c r="D67" s="242">
        <f t="shared" ref="D67:L67" si="28">-D48</f>
        <v>0</v>
      </c>
      <c r="E67" s="243">
        <f t="shared" si="28"/>
        <v>0</v>
      </c>
      <c r="F67" s="244">
        <f t="shared" si="28"/>
        <v>0</v>
      </c>
      <c r="G67" s="245">
        <f t="shared" si="28"/>
        <v>0</v>
      </c>
      <c r="H67" s="243">
        <f t="shared" si="28"/>
        <v>0</v>
      </c>
      <c r="I67" s="244">
        <f t="shared" si="28"/>
        <v>0</v>
      </c>
      <c r="J67" s="246">
        <f t="shared" si="28"/>
        <v>0</v>
      </c>
      <c r="K67" s="243">
        <f t="shared" si="28"/>
        <v>0</v>
      </c>
      <c r="L67" s="247">
        <f t="shared" si="28"/>
        <v>0</v>
      </c>
      <c r="M67" s="181">
        <v>67</v>
      </c>
    </row>
    <row r="68" spans="1:13" s="14" customFormat="1" ht="21.75" thickBot="1" x14ac:dyDescent="0.4">
      <c r="A68" s="257"/>
      <c r="B68" s="258" t="s">
        <v>485</v>
      </c>
      <c r="C68" s="398" t="s">
        <v>504</v>
      </c>
      <c r="D68" s="259">
        <f>SUM(D66:D67)</f>
        <v>0</v>
      </c>
      <c r="E68" s="260">
        <f t="shared" ref="E68:F68" si="29">SUM(E66:E67)</f>
        <v>0</v>
      </c>
      <c r="F68" s="261">
        <f t="shared" si="29"/>
        <v>0</v>
      </c>
      <c r="G68" s="262">
        <f>SUM(G66:G67)</f>
        <v>0</v>
      </c>
      <c r="H68" s="260">
        <f t="shared" ref="H68" si="30">SUM(H66:H67)</f>
        <v>0</v>
      </c>
      <c r="I68" s="261">
        <f t="shared" ref="I68" si="31">SUM(I66:I67)</f>
        <v>0</v>
      </c>
      <c r="J68" s="263">
        <f>SUM(J66:J67)</f>
        <v>0</v>
      </c>
      <c r="K68" s="260">
        <f t="shared" ref="K68" si="32">SUM(K66:K67)</f>
        <v>0</v>
      </c>
      <c r="L68" s="264">
        <f t="shared" ref="L68" si="33">SUM(L66:L67)</f>
        <v>0</v>
      </c>
      <c r="M68" s="181">
        <v>68</v>
      </c>
    </row>
    <row r="69" spans="1:13" s="14" customFormat="1" ht="38.25" x14ac:dyDescent="0.35">
      <c r="A69" s="60"/>
      <c r="B69" s="61" t="s">
        <v>559</v>
      </c>
      <c r="C69" s="228" t="s">
        <v>519</v>
      </c>
      <c r="D69" s="265">
        <f>D11+D32+D57</f>
        <v>0</v>
      </c>
      <c r="E69" s="266">
        <f>E11+E32+E57</f>
        <v>0</v>
      </c>
      <c r="F69" s="267">
        <f>SUM(D69:E69)</f>
        <v>0</v>
      </c>
      <c r="G69" s="268">
        <f>G11+G32+G57</f>
        <v>0</v>
      </c>
      <c r="H69" s="266">
        <f>H11+H32+H57</f>
        <v>0</v>
      </c>
      <c r="I69" s="267">
        <f>SUM(G69:H69)</f>
        <v>0</v>
      </c>
      <c r="J69" s="269">
        <f>J11+J32+J57</f>
        <v>0</v>
      </c>
      <c r="K69" s="266">
        <f>K11+K32+K57</f>
        <v>0</v>
      </c>
      <c r="L69" s="270">
        <f>SUM(J69:K69)</f>
        <v>0</v>
      </c>
      <c r="M69" s="181">
        <v>69</v>
      </c>
    </row>
    <row r="70" spans="1:13" s="14" customFormat="1" ht="38.25" x14ac:dyDescent="0.35">
      <c r="A70" s="60"/>
      <c r="B70" s="61" t="s">
        <v>560</v>
      </c>
      <c r="C70" s="228" t="s">
        <v>520</v>
      </c>
      <c r="D70" s="265">
        <f>+D18+D37+D58</f>
        <v>0</v>
      </c>
      <c r="E70" s="266">
        <f>+E18+E37+E58</f>
        <v>0</v>
      </c>
      <c r="F70" s="267">
        <f t="shared" ref="F70:F71" si="34">SUM(D70:E70)</f>
        <v>0</v>
      </c>
      <c r="G70" s="268">
        <f>+G18+G37+G58</f>
        <v>0</v>
      </c>
      <c r="H70" s="266">
        <f>+H18+H37+H58</f>
        <v>0</v>
      </c>
      <c r="I70" s="267">
        <f t="shared" ref="I70:I71" si="35">SUM(G70:H70)</f>
        <v>0</v>
      </c>
      <c r="J70" s="269">
        <f>+J18+J37+J58</f>
        <v>0</v>
      </c>
      <c r="K70" s="266">
        <f>+K18+K37+K58</f>
        <v>0</v>
      </c>
      <c r="L70" s="270">
        <f t="shared" ref="L70:L71" si="36">SUM(J70:K70)</f>
        <v>0</v>
      </c>
      <c r="M70" s="181">
        <v>70</v>
      </c>
    </row>
    <row r="71" spans="1:13" s="14" customFormat="1" ht="38.25" x14ac:dyDescent="0.35">
      <c r="A71" s="60"/>
      <c r="B71" s="61" t="s">
        <v>561</v>
      </c>
      <c r="C71" s="228" t="s">
        <v>521</v>
      </c>
      <c r="D71" s="265">
        <f>D25+D42+D59</f>
        <v>0</v>
      </c>
      <c r="E71" s="266">
        <f>E25+E42+E59</f>
        <v>0</v>
      </c>
      <c r="F71" s="267">
        <f t="shared" si="34"/>
        <v>0</v>
      </c>
      <c r="G71" s="268">
        <f>G25+G42+G59</f>
        <v>0</v>
      </c>
      <c r="H71" s="266">
        <f>H25+H42+H59</f>
        <v>0</v>
      </c>
      <c r="I71" s="267">
        <f t="shared" si="35"/>
        <v>0</v>
      </c>
      <c r="J71" s="269">
        <f>J25+J42+J59</f>
        <v>0</v>
      </c>
      <c r="K71" s="266">
        <f>K25+K42+K59</f>
        <v>0</v>
      </c>
      <c r="L71" s="270">
        <f t="shared" si="36"/>
        <v>0</v>
      </c>
      <c r="M71" s="181">
        <v>71</v>
      </c>
    </row>
    <row r="72" spans="1:13" s="23" customFormat="1" x14ac:dyDescent="0.3">
      <c r="A72" s="44"/>
      <c r="B72" s="45"/>
      <c r="C72" s="192"/>
      <c r="D72" s="271"/>
      <c r="E72" s="223"/>
      <c r="F72" s="224"/>
      <c r="G72" s="225"/>
      <c r="H72" s="223"/>
      <c r="I72" s="224"/>
      <c r="J72" s="226"/>
      <c r="K72" s="223"/>
      <c r="L72" s="63"/>
      <c r="M72" s="181">
        <v>72</v>
      </c>
    </row>
    <row r="73" spans="1:13" s="23" customFormat="1" ht="21" x14ac:dyDescent="0.35">
      <c r="A73" s="191" t="s">
        <v>488</v>
      </c>
      <c r="B73" s="45"/>
      <c r="C73" s="210">
        <v>200</v>
      </c>
      <c r="D73" s="222"/>
      <c r="E73" s="223"/>
      <c r="F73" s="224"/>
      <c r="G73" s="225"/>
      <c r="H73" s="223"/>
      <c r="I73" s="224"/>
      <c r="J73" s="226"/>
      <c r="K73" s="223"/>
      <c r="L73" s="63"/>
      <c r="M73" s="181">
        <v>73</v>
      </c>
    </row>
    <row r="74" spans="1:13" ht="37.5" x14ac:dyDescent="0.3">
      <c r="A74" s="272" t="s">
        <v>508</v>
      </c>
      <c r="B74" s="55" t="s">
        <v>382</v>
      </c>
      <c r="C74" s="228" t="s">
        <v>535</v>
      </c>
      <c r="D74" s="222">
        <f>SUM('200_58'!$I$47:$I$49)</f>
        <v>0</v>
      </c>
      <c r="E74" s="223">
        <f>SUM('200_58'!$J$47:$J$49)</f>
        <v>0</v>
      </c>
      <c r="F74" s="224">
        <f t="shared" ref="F74:F97" si="37">SUM(D74:E74)</f>
        <v>0</v>
      </c>
      <c r="G74" s="225">
        <f>SUM('200_59'!$I$47:$I$49)</f>
        <v>0</v>
      </c>
      <c r="H74" s="223">
        <f>SUM('200_59'!$J$47:$J$49)</f>
        <v>0</v>
      </c>
      <c r="I74" s="224">
        <f t="shared" ref="I74:I97" si="38">SUM(G74:H74)</f>
        <v>0</v>
      </c>
      <c r="J74" s="226">
        <f>SUM('200_60'!$I$47:$I$49)</f>
        <v>0</v>
      </c>
      <c r="K74" s="223">
        <f>SUM('200_60'!$J$47:$J$49)</f>
        <v>0</v>
      </c>
      <c r="L74" s="64">
        <f t="shared" ref="L74:L97" si="39">SUM(J74:K74)</f>
        <v>0</v>
      </c>
      <c r="M74" s="181">
        <v>74</v>
      </c>
    </row>
    <row r="75" spans="1:13" x14ac:dyDescent="0.3">
      <c r="A75" s="53"/>
      <c r="B75" s="55" t="s">
        <v>383</v>
      </c>
      <c r="C75" s="75">
        <v>1.5</v>
      </c>
      <c r="D75" s="222">
        <f>SUM('200_58'!$I$51:$I$54)</f>
        <v>0</v>
      </c>
      <c r="E75" s="223">
        <f>SUM('200_58'!$J$51:$J$54)</f>
        <v>0</v>
      </c>
      <c r="F75" s="224">
        <f t="shared" si="37"/>
        <v>0</v>
      </c>
      <c r="G75" s="225">
        <f>SUM('200_59'!$I$51:$I$54)</f>
        <v>0</v>
      </c>
      <c r="H75" s="223">
        <f>SUM('200_59'!$J$51:$J$54)</f>
        <v>0</v>
      </c>
      <c r="I75" s="224">
        <f t="shared" si="38"/>
        <v>0</v>
      </c>
      <c r="J75" s="226">
        <f>SUM('200_60'!$I$51:$I$54)</f>
        <v>0</v>
      </c>
      <c r="K75" s="223">
        <f>SUM('200_60'!$J$51:$J$54)</f>
        <v>0</v>
      </c>
      <c r="L75" s="64">
        <f t="shared" si="39"/>
        <v>0</v>
      </c>
      <c r="M75" s="181">
        <v>75</v>
      </c>
    </row>
    <row r="76" spans="1:13" x14ac:dyDescent="0.3">
      <c r="A76" s="53"/>
      <c r="B76" s="55" t="s">
        <v>294</v>
      </c>
      <c r="C76" s="75">
        <v>1.6</v>
      </c>
      <c r="D76" s="222">
        <f>SUM('200_58'!$I$55)</f>
        <v>0</v>
      </c>
      <c r="E76" s="223">
        <f>SUM('200_58'!$J$55)</f>
        <v>0</v>
      </c>
      <c r="F76" s="224">
        <f t="shared" si="37"/>
        <v>0</v>
      </c>
      <c r="G76" s="225">
        <f>SUM('200_59'!$I$55)</f>
        <v>0</v>
      </c>
      <c r="H76" s="223">
        <f>SUM('200_59'!$J$55)</f>
        <v>0</v>
      </c>
      <c r="I76" s="224">
        <f t="shared" si="38"/>
        <v>0</v>
      </c>
      <c r="J76" s="226">
        <f>SUM('200_60'!$I$55)</f>
        <v>0</v>
      </c>
      <c r="K76" s="223">
        <f>SUM('200_60'!$J$55)</f>
        <v>0</v>
      </c>
      <c r="L76" s="64">
        <f t="shared" si="39"/>
        <v>0</v>
      </c>
      <c r="M76" s="181">
        <v>76</v>
      </c>
    </row>
    <row r="77" spans="1:13" x14ac:dyDescent="0.3">
      <c r="A77" s="53"/>
      <c r="B77" s="55" t="s">
        <v>365</v>
      </c>
      <c r="C77" s="75">
        <v>1.7</v>
      </c>
      <c r="D77" s="222">
        <f>SUM('200_58'!$I$56)</f>
        <v>0</v>
      </c>
      <c r="E77" s="223">
        <f>SUM('200_58'!$J$56)</f>
        <v>0</v>
      </c>
      <c r="F77" s="224">
        <f t="shared" si="37"/>
        <v>0</v>
      </c>
      <c r="G77" s="225">
        <f>SUM('200_59'!$I$56)</f>
        <v>0</v>
      </c>
      <c r="H77" s="223">
        <f>SUM('200_59'!$J$56)</f>
        <v>0</v>
      </c>
      <c r="I77" s="224">
        <f t="shared" si="38"/>
        <v>0</v>
      </c>
      <c r="J77" s="226">
        <f>SUM('200_60'!$I$56)</f>
        <v>0</v>
      </c>
      <c r="K77" s="223">
        <f>SUM('200_60'!$J$56)</f>
        <v>0</v>
      </c>
      <c r="L77" s="64">
        <f t="shared" si="39"/>
        <v>0</v>
      </c>
      <c r="M77" s="181">
        <v>77</v>
      </c>
    </row>
    <row r="78" spans="1:13" x14ac:dyDescent="0.3">
      <c r="A78" s="53"/>
      <c r="B78" s="55" t="s">
        <v>267</v>
      </c>
      <c r="C78" s="75">
        <v>1.8</v>
      </c>
      <c r="D78" s="222">
        <f>SUM('200_58'!$I$57)</f>
        <v>0</v>
      </c>
      <c r="E78" s="223">
        <f>SUM('200_58'!$J$57)</f>
        <v>0</v>
      </c>
      <c r="F78" s="224">
        <f>SUM(D78:E78)</f>
        <v>0</v>
      </c>
      <c r="G78" s="225">
        <f>SUM('200_59'!$I$57)</f>
        <v>0</v>
      </c>
      <c r="H78" s="223">
        <f>SUM('200_59'!$J$57)</f>
        <v>0</v>
      </c>
      <c r="I78" s="224">
        <f>SUM(G78:H78)</f>
        <v>0</v>
      </c>
      <c r="J78" s="226">
        <f>SUM('200_60'!$I$57)</f>
        <v>0</v>
      </c>
      <c r="K78" s="223">
        <f>SUM('200_60'!$J$57)</f>
        <v>0</v>
      </c>
      <c r="L78" s="64">
        <f>SUM(J78:K78)</f>
        <v>0</v>
      </c>
      <c r="M78" s="181">
        <v>78</v>
      </c>
    </row>
    <row r="79" spans="1:13" x14ac:dyDescent="0.3">
      <c r="A79" s="53"/>
      <c r="B79" s="55" t="s">
        <v>140</v>
      </c>
      <c r="C79" s="75">
        <v>1.9</v>
      </c>
      <c r="D79" s="222">
        <f>SUM('200_58'!$I$59:$I$61)</f>
        <v>0</v>
      </c>
      <c r="E79" s="223">
        <f>SUM('200_58'!$J$59:$J$61)</f>
        <v>0</v>
      </c>
      <c r="F79" s="224">
        <f t="shared" si="37"/>
        <v>0</v>
      </c>
      <c r="G79" s="225">
        <f>SUM('200_59'!$I$59:$I$61)</f>
        <v>0</v>
      </c>
      <c r="H79" s="223">
        <f>SUM('200_59'!$J$59:$J$61)</f>
        <v>0</v>
      </c>
      <c r="I79" s="224">
        <f t="shared" si="38"/>
        <v>0</v>
      </c>
      <c r="J79" s="226">
        <f>SUM('200_60'!$I$59:$I$61)</f>
        <v>0</v>
      </c>
      <c r="K79" s="223">
        <f>SUM('200_60'!$J$59:$J$61)</f>
        <v>0</v>
      </c>
      <c r="L79" s="64">
        <f t="shared" si="39"/>
        <v>0</v>
      </c>
      <c r="M79" s="181">
        <v>79</v>
      </c>
    </row>
    <row r="80" spans="1:13" x14ac:dyDescent="0.3">
      <c r="A80" s="114" t="s">
        <v>492</v>
      </c>
      <c r="B80" s="55"/>
      <c r="C80" s="75">
        <v>1.1000000000000001</v>
      </c>
      <c r="D80" s="222">
        <f>'200_58'!$I$164</f>
        <v>0</v>
      </c>
      <c r="E80" s="223">
        <f>'200_58'!$J$164</f>
        <v>0</v>
      </c>
      <c r="F80" s="224">
        <f t="shared" si="37"/>
        <v>0</v>
      </c>
      <c r="G80" s="225">
        <f>'200_59'!$I$164</f>
        <v>0</v>
      </c>
      <c r="H80" s="223">
        <f>'200_59'!$J$164</f>
        <v>0</v>
      </c>
      <c r="I80" s="224">
        <f t="shared" si="38"/>
        <v>0</v>
      </c>
      <c r="J80" s="226">
        <f>'200_60'!$I$164</f>
        <v>0</v>
      </c>
      <c r="K80" s="223">
        <f>'200_60'!$J$164</f>
        <v>0</v>
      </c>
      <c r="L80" s="64">
        <f t="shared" si="39"/>
        <v>0</v>
      </c>
      <c r="M80" s="181">
        <v>80</v>
      </c>
    </row>
    <row r="81" spans="1:13" s="25" customFormat="1" x14ac:dyDescent="0.3">
      <c r="A81" s="273"/>
      <c r="B81" s="274" t="s">
        <v>487</v>
      </c>
      <c r="C81" s="397"/>
      <c r="D81" s="276">
        <f t="shared" ref="D81:L81" si="40">SUM(D74:D80)</f>
        <v>0</v>
      </c>
      <c r="E81" s="277">
        <f t="shared" si="40"/>
        <v>0</v>
      </c>
      <c r="F81" s="278">
        <f t="shared" si="40"/>
        <v>0</v>
      </c>
      <c r="G81" s="279">
        <f t="shared" si="40"/>
        <v>0</v>
      </c>
      <c r="H81" s="277">
        <f t="shared" si="40"/>
        <v>0</v>
      </c>
      <c r="I81" s="278">
        <f t="shared" si="40"/>
        <v>0</v>
      </c>
      <c r="J81" s="280">
        <f t="shared" si="40"/>
        <v>0</v>
      </c>
      <c r="K81" s="277">
        <f t="shared" si="40"/>
        <v>0</v>
      </c>
      <c r="L81" s="281">
        <f t="shared" si="40"/>
        <v>0</v>
      </c>
      <c r="M81" s="181">
        <v>81</v>
      </c>
    </row>
    <row r="82" spans="1:13" s="23" customFormat="1" x14ac:dyDescent="0.3">
      <c r="A82" s="282" t="s">
        <v>509</v>
      </c>
      <c r="B82" s="45"/>
      <c r="C82" s="192"/>
      <c r="D82" s="222"/>
      <c r="E82" s="223"/>
      <c r="F82" s="224"/>
      <c r="G82" s="225"/>
      <c r="H82" s="223"/>
      <c r="I82" s="224"/>
      <c r="J82" s="226"/>
      <c r="K82" s="223"/>
      <c r="L82" s="63"/>
      <c r="M82" s="181">
        <v>82</v>
      </c>
    </row>
    <row r="83" spans="1:13" ht="21.6" customHeight="1" x14ac:dyDescent="0.3">
      <c r="A83" s="53"/>
      <c r="B83" s="55" t="s">
        <v>392</v>
      </c>
      <c r="C83" s="75">
        <v>2.5</v>
      </c>
      <c r="D83" s="222">
        <f>SUM('200_58'!$I$74:$I$75)</f>
        <v>0</v>
      </c>
      <c r="E83" s="223">
        <f>SUM('200_58'!$J$74:$J$75)</f>
        <v>0</v>
      </c>
      <c r="F83" s="224">
        <f t="shared" si="37"/>
        <v>0</v>
      </c>
      <c r="G83" s="225">
        <f>SUM('200_59'!$I$74:$I$75)</f>
        <v>0</v>
      </c>
      <c r="H83" s="223">
        <f>SUM('200_59'!$J$74:$J$75)</f>
        <v>0</v>
      </c>
      <c r="I83" s="224">
        <f t="shared" si="38"/>
        <v>0</v>
      </c>
      <c r="J83" s="226">
        <f>SUM('200_60'!$I$74:$I$75)</f>
        <v>0</v>
      </c>
      <c r="K83" s="223">
        <f>SUM('200_60'!$J$74:$J$75)</f>
        <v>0</v>
      </c>
      <c r="L83" s="64">
        <f t="shared" si="39"/>
        <v>0</v>
      </c>
      <c r="M83" s="181">
        <v>83</v>
      </c>
    </row>
    <row r="84" spans="1:13" x14ac:dyDescent="0.3">
      <c r="A84" s="53"/>
      <c r="B84" s="55" t="s">
        <v>393</v>
      </c>
      <c r="C84" s="75">
        <v>2.6</v>
      </c>
      <c r="D84" s="222">
        <f>SUM('200_58'!$I$76)</f>
        <v>0</v>
      </c>
      <c r="E84" s="223">
        <f>SUM('200_58'!$J$76)</f>
        <v>0</v>
      </c>
      <c r="F84" s="224">
        <f t="shared" si="37"/>
        <v>0</v>
      </c>
      <c r="G84" s="225">
        <f>SUM('200_59'!$I$76)</f>
        <v>0</v>
      </c>
      <c r="H84" s="223">
        <f>SUM('200_59'!$J$76)</f>
        <v>0</v>
      </c>
      <c r="I84" s="224">
        <f t="shared" si="38"/>
        <v>0</v>
      </c>
      <c r="J84" s="226">
        <f>SUM('200_60'!$I$76)</f>
        <v>0</v>
      </c>
      <c r="K84" s="223">
        <f>SUM('200_60'!$J$76)</f>
        <v>0</v>
      </c>
      <c r="L84" s="64">
        <f t="shared" si="39"/>
        <v>0</v>
      </c>
      <c r="M84" s="181">
        <v>84</v>
      </c>
    </row>
    <row r="85" spans="1:13" ht="37.5" x14ac:dyDescent="0.3">
      <c r="A85" s="283"/>
      <c r="B85" s="78" t="s">
        <v>394</v>
      </c>
      <c r="C85" s="228">
        <v>2.7</v>
      </c>
      <c r="D85" s="222">
        <f>SUM('200_58'!$I$78:$I$79)</f>
        <v>0</v>
      </c>
      <c r="E85" s="223">
        <f>SUM('200_58'!$J$78:$J$79)</f>
        <v>0</v>
      </c>
      <c r="F85" s="224">
        <f t="shared" si="37"/>
        <v>0</v>
      </c>
      <c r="G85" s="225">
        <f>SUM('200_59'!$I$78:$I$79)</f>
        <v>0</v>
      </c>
      <c r="H85" s="223">
        <f>SUM('200_59'!$J$78:$J$79)</f>
        <v>0</v>
      </c>
      <c r="I85" s="224">
        <f t="shared" si="38"/>
        <v>0</v>
      </c>
      <c r="J85" s="226">
        <f>SUM('200_60'!$I$78:$I$79)</f>
        <v>0</v>
      </c>
      <c r="K85" s="223">
        <f>SUM('200_60'!$J$78:$J$79)</f>
        <v>0</v>
      </c>
      <c r="L85" s="64">
        <f t="shared" si="39"/>
        <v>0</v>
      </c>
      <c r="M85" s="181">
        <v>85</v>
      </c>
    </row>
    <row r="86" spans="1:13" x14ac:dyDescent="0.3">
      <c r="A86" s="53"/>
      <c r="B86" s="55" t="s">
        <v>199</v>
      </c>
      <c r="C86" s="75">
        <v>2.8</v>
      </c>
      <c r="D86" s="222">
        <f>SUM('200_58'!$I$81:$I$88)</f>
        <v>0</v>
      </c>
      <c r="E86" s="223">
        <f>SUM('200_58'!$J$81:$J$88)</f>
        <v>0</v>
      </c>
      <c r="F86" s="224">
        <f t="shared" si="37"/>
        <v>0</v>
      </c>
      <c r="G86" s="225">
        <f>SUM('200_59'!$I$81:$I$88)</f>
        <v>0</v>
      </c>
      <c r="H86" s="223">
        <f>SUM('200_59'!$J$81:$J$88)</f>
        <v>0</v>
      </c>
      <c r="I86" s="224">
        <f t="shared" si="38"/>
        <v>0</v>
      </c>
      <c r="J86" s="226">
        <f>SUM('200_60'!$I$81:$I$88)</f>
        <v>0</v>
      </c>
      <c r="K86" s="223">
        <f>SUM('200_60'!$J$81:$J$88)</f>
        <v>0</v>
      </c>
      <c r="L86" s="64">
        <f t="shared" si="39"/>
        <v>0</v>
      </c>
      <c r="M86" s="181">
        <v>86</v>
      </c>
    </row>
    <row r="87" spans="1:13" x14ac:dyDescent="0.3">
      <c r="A87" s="53"/>
      <c r="B87" s="55" t="s">
        <v>202</v>
      </c>
      <c r="C87" s="75">
        <v>2.9</v>
      </c>
      <c r="D87" s="222">
        <f>SUM('200_58'!$I$90:$I$97)</f>
        <v>0</v>
      </c>
      <c r="E87" s="223">
        <f>SUM('200_58'!$J$90:$J$97)</f>
        <v>0</v>
      </c>
      <c r="F87" s="224">
        <f t="shared" si="37"/>
        <v>0</v>
      </c>
      <c r="G87" s="225">
        <f>SUM('200_59'!$I$90:$I$97)</f>
        <v>0</v>
      </c>
      <c r="H87" s="223">
        <f>SUM('200_59'!$J$90:$J$97)</f>
        <v>0</v>
      </c>
      <c r="I87" s="224">
        <f t="shared" si="38"/>
        <v>0</v>
      </c>
      <c r="J87" s="226">
        <f>SUM('200_60'!$I$90:$I$97)</f>
        <v>0</v>
      </c>
      <c r="K87" s="223">
        <f>SUM('200_60'!$J$90:$J$97)</f>
        <v>0</v>
      </c>
      <c r="L87" s="64">
        <f t="shared" si="39"/>
        <v>0</v>
      </c>
      <c r="M87" s="181">
        <v>87</v>
      </c>
    </row>
    <row r="88" spans="1:13" x14ac:dyDescent="0.3">
      <c r="A88" s="284"/>
      <c r="B88" s="55" t="s">
        <v>145</v>
      </c>
      <c r="C88" s="75">
        <v>2.1</v>
      </c>
      <c r="D88" s="222">
        <f>SUM('200_58'!$I$99:$I$105)</f>
        <v>0</v>
      </c>
      <c r="E88" s="223">
        <f>SUM('200_58'!$J$99:$J$105)</f>
        <v>0</v>
      </c>
      <c r="F88" s="224">
        <f t="shared" si="37"/>
        <v>0</v>
      </c>
      <c r="G88" s="225">
        <f>SUM('200_59'!$I$99:$I$105)</f>
        <v>0</v>
      </c>
      <c r="H88" s="223">
        <f>SUM('200_59'!$J$99:$J$105)</f>
        <v>0</v>
      </c>
      <c r="I88" s="224">
        <f t="shared" si="38"/>
        <v>0</v>
      </c>
      <c r="J88" s="226">
        <f>SUM('200_60'!$I$99:$I$105)</f>
        <v>0</v>
      </c>
      <c r="K88" s="223">
        <f>SUM('200_60'!$J$99:$J$105)</f>
        <v>0</v>
      </c>
      <c r="L88" s="64">
        <f t="shared" si="39"/>
        <v>0</v>
      </c>
      <c r="M88" s="181">
        <v>88</v>
      </c>
    </row>
    <row r="89" spans="1:13" x14ac:dyDescent="0.3">
      <c r="A89" s="53"/>
      <c r="B89" s="55" t="s">
        <v>395</v>
      </c>
      <c r="C89" s="75">
        <v>2.11</v>
      </c>
      <c r="D89" s="222">
        <f>SUM('200_58'!$I$107:$I$109)</f>
        <v>0</v>
      </c>
      <c r="E89" s="223">
        <f>SUM('200_58'!$J$107:$J$109)</f>
        <v>0</v>
      </c>
      <c r="F89" s="224">
        <f t="shared" si="37"/>
        <v>0</v>
      </c>
      <c r="G89" s="225">
        <f>SUM('200_59'!$I$107:$I$109)</f>
        <v>0</v>
      </c>
      <c r="H89" s="223">
        <f>SUM('200_59'!$J$107:$J$109)</f>
        <v>0</v>
      </c>
      <c r="I89" s="224">
        <f t="shared" si="38"/>
        <v>0</v>
      </c>
      <c r="J89" s="226">
        <f>SUM('200_60'!$I$107:$I$109)</f>
        <v>0</v>
      </c>
      <c r="K89" s="223">
        <f>SUM('200_60'!$J$107:$J$109)</f>
        <v>0</v>
      </c>
      <c r="L89" s="64">
        <f t="shared" si="39"/>
        <v>0</v>
      </c>
      <c r="M89" s="181">
        <v>89</v>
      </c>
    </row>
    <row r="90" spans="1:13" x14ac:dyDescent="0.3">
      <c r="A90" s="53"/>
      <c r="B90" s="55" t="s">
        <v>307</v>
      </c>
      <c r="C90" s="75">
        <v>2.12</v>
      </c>
      <c r="D90" s="222">
        <f>SUM('200_58'!$I$111:$I$116)</f>
        <v>0</v>
      </c>
      <c r="E90" s="223">
        <f>SUM('200_58'!$J$111:$J$116)</f>
        <v>0</v>
      </c>
      <c r="F90" s="224">
        <f t="shared" si="37"/>
        <v>0</v>
      </c>
      <c r="G90" s="225">
        <f>SUM('200_59'!$I$111:$I$116)</f>
        <v>0</v>
      </c>
      <c r="H90" s="223">
        <f>SUM('200_59'!$J$111:$J$116)</f>
        <v>0</v>
      </c>
      <c r="I90" s="224">
        <f t="shared" si="38"/>
        <v>0</v>
      </c>
      <c r="J90" s="226">
        <f>SUM('200_60'!$I$111:$I$116)</f>
        <v>0</v>
      </c>
      <c r="K90" s="223">
        <f>SUM('200_60'!$J$111:$J$116)</f>
        <v>0</v>
      </c>
      <c r="L90" s="64">
        <f t="shared" si="39"/>
        <v>0</v>
      </c>
      <c r="M90" s="181">
        <v>90</v>
      </c>
    </row>
    <row r="91" spans="1:13" x14ac:dyDescent="0.3">
      <c r="A91" s="53"/>
      <c r="B91" s="55" t="s">
        <v>204</v>
      </c>
      <c r="C91" s="75">
        <v>2.13</v>
      </c>
      <c r="D91" s="222">
        <f>SUM('200_58'!$I$117)</f>
        <v>0</v>
      </c>
      <c r="E91" s="223">
        <f>SUM('200_58'!$J$117)</f>
        <v>0</v>
      </c>
      <c r="F91" s="224">
        <f t="shared" si="37"/>
        <v>0</v>
      </c>
      <c r="G91" s="225">
        <f>SUM('200_59'!$I$117)</f>
        <v>0</v>
      </c>
      <c r="H91" s="223">
        <f>SUM('200_59'!$J$117)</f>
        <v>0</v>
      </c>
      <c r="I91" s="224">
        <f t="shared" si="38"/>
        <v>0</v>
      </c>
      <c r="J91" s="226">
        <f>SUM('200_60'!$I$117)</f>
        <v>0</v>
      </c>
      <c r="K91" s="223">
        <f>SUM('200_60'!$J$117)</f>
        <v>0</v>
      </c>
      <c r="L91" s="64">
        <f t="shared" si="39"/>
        <v>0</v>
      </c>
      <c r="M91" s="181">
        <v>91</v>
      </c>
    </row>
    <row r="92" spans="1:13" x14ac:dyDescent="0.3">
      <c r="A92" s="53"/>
      <c r="B92" s="55" t="s">
        <v>205</v>
      </c>
      <c r="C92" s="75">
        <v>2.14</v>
      </c>
      <c r="D92" s="222">
        <f>SUM('200_58'!$I$118)</f>
        <v>0</v>
      </c>
      <c r="E92" s="223">
        <f>SUM('200_58'!$J$118)</f>
        <v>0</v>
      </c>
      <c r="F92" s="224">
        <f t="shared" si="37"/>
        <v>0</v>
      </c>
      <c r="G92" s="225">
        <f>SUM('200_59'!$I$118)</f>
        <v>0</v>
      </c>
      <c r="H92" s="223">
        <f>SUM('200_59'!$J$118)</f>
        <v>0</v>
      </c>
      <c r="I92" s="224">
        <f t="shared" si="38"/>
        <v>0</v>
      </c>
      <c r="J92" s="226">
        <f>SUM('200_60'!$I$118)</f>
        <v>0</v>
      </c>
      <c r="K92" s="223">
        <f>SUM('200_60'!$J$118)</f>
        <v>0</v>
      </c>
      <c r="L92" s="64">
        <f t="shared" si="39"/>
        <v>0</v>
      </c>
      <c r="M92" s="181">
        <v>92</v>
      </c>
    </row>
    <row r="93" spans="1:13" x14ac:dyDescent="0.3">
      <c r="A93" s="114" t="s">
        <v>493</v>
      </c>
      <c r="B93" s="55"/>
      <c r="C93" s="75">
        <v>1.2</v>
      </c>
      <c r="D93" s="222">
        <f>'200_58'!$I$165</f>
        <v>0</v>
      </c>
      <c r="E93" s="223">
        <f>'200_58'!$J$165</f>
        <v>0</v>
      </c>
      <c r="F93" s="224">
        <f t="shared" ref="F93" si="41">SUM(D93:E93)</f>
        <v>0</v>
      </c>
      <c r="G93" s="225">
        <f>'200_59'!$I$165</f>
        <v>0</v>
      </c>
      <c r="H93" s="223">
        <f>'200_59'!$J$165</f>
        <v>0</v>
      </c>
      <c r="I93" s="224">
        <f t="shared" ref="I93" si="42">SUM(G93:H93)</f>
        <v>0</v>
      </c>
      <c r="J93" s="226">
        <f>'200_60'!$I$165</f>
        <v>0</v>
      </c>
      <c r="K93" s="223">
        <f>'200_60'!$J$165</f>
        <v>0</v>
      </c>
      <c r="L93" s="64">
        <f t="shared" ref="L93" si="43">SUM(J93:K93)</f>
        <v>0</v>
      </c>
      <c r="M93" s="181">
        <v>93</v>
      </c>
    </row>
    <row r="94" spans="1:13" s="25" customFormat="1" x14ac:dyDescent="0.3">
      <c r="A94" s="273"/>
      <c r="B94" s="274" t="s">
        <v>490</v>
      </c>
      <c r="C94" s="275"/>
      <c r="D94" s="276">
        <f t="shared" ref="D94:L94" si="44">SUM(D83:D93)</f>
        <v>0</v>
      </c>
      <c r="E94" s="277">
        <f t="shared" si="44"/>
        <v>0</v>
      </c>
      <c r="F94" s="278">
        <f t="shared" si="44"/>
        <v>0</v>
      </c>
      <c r="G94" s="279">
        <f t="shared" si="44"/>
        <v>0</v>
      </c>
      <c r="H94" s="277">
        <f t="shared" si="44"/>
        <v>0</v>
      </c>
      <c r="I94" s="278">
        <f t="shared" si="44"/>
        <v>0</v>
      </c>
      <c r="J94" s="280">
        <f t="shared" si="44"/>
        <v>0</v>
      </c>
      <c r="K94" s="277">
        <f t="shared" si="44"/>
        <v>0</v>
      </c>
      <c r="L94" s="281">
        <f t="shared" si="44"/>
        <v>0</v>
      </c>
      <c r="M94" s="181">
        <v>94</v>
      </c>
    </row>
    <row r="95" spans="1:13" x14ac:dyDescent="0.3">
      <c r="A95" s="282" t="s">
        <v>510</v>
      </c>
      <c r="B95" s="45"/>
      <c r="C95" s="192"/>
      <c r="D95" s="222"/>
      <c r="E95" s="223"/>
      <c r="F95" s="224"/>
      <c r="G95" s="225"/>
      <c r="H95" s="223"/>
      <c r="I95" s="224"/>
      <c r="J95" s="226"/>
      <c r="K95" s="223"/>
      <c r="L95" s="63"/>
      <c r="M95" s="181">
        <v>95</v>
      </c>
    </row>
    <row r="96" spans="1:13" x14ac:dyDescent="0.3">
      <c r="A96" s="53"/>
      <c r="B96" s="55" t="s">
        <v>146</v>
      </c>
      <c r="C96" s="75">
        <v>3.1</v>
      </c>
      <c r="D96" s="222">
        <f>'200_58'!$I$122</f>
        <v>0</v>
      </c>
      <c r="E96" s="223">
        <f>'200_58'!$J$122</f>
        <v>0</v>
      </c>
      <c r="F96" s="224">
        <f t="shared" si="37"/>
        <v>0</v>
      </c>
      <c r="G96" s="225">
        <f>'200_59'!$I$122</f>
        <v>0</v>
      </c>
      <c r="H96" s="223">
        <f>'200_59'!$J$122</f>
        <v>0</v>
      </c>
      <c r="I96" s="224">
        <f t="shared" si="38"/>
        <v>0</v>
      </c>
      <c r="J96" s="226">
        <f>'200_60'!$I$122</f>
        <v>0</v>
      </c>
      <c r="K96" s="223">
        <f>'200_60'!$J$122</f>
        <v>0</v>
      </c>
      <c r="L96" s="64">
        <f t="shared" si="39"/>
        <v>0</v>
      </c>
      <c r="M96" s="181">
        <v>96</v>
      </c>
    </row>
    <row r="97" spans="1:13" x14ac:dyDescent="0.3">
      <c r="A97" s="53"/>
      <c r="B97" s="55" t="s">
        <v>147</v>
      </c>
      <c r="C97" s="75">
        <v>3.2</v>
      </c>
      <c r="D97" s="222">
        <f>SUM('200_58'!$I$123:$I$134)</f>
        <v>0</v>
      </c>
      <c r="E97" s="223">
        <f>SUM('200_58'!$J$123:$J$134)</f>
        <v>0</v>
      </c>
      <c r="F97" s="224">
        <f t="shared" si="37"/>
        <v>0</v>
      </c>
      <c r="G97" s="225">
        <f>SUM('200_59'!$I$123:$I$134)</f>
        <v>0</v>
      </c>
      <c r="H97" s="223">
        <f>SUM('200_59'!$J$123:$J$134)</f>
        <v>0</v>
      </c>
      <c r="I97" s="224">
        <f t="shared" si="38"/>
        <v>0</v>
      </c>
      <c r="J97" s="226">
        <f>SUM('200_60'!$I$123:$I$134)</f>
        <v>0</v>
      </c>
      <c r="K97" s="223">
        <f>SUM('200_60'!$J$123:$J$134)</f>
        <v>0</v>
      </c>
      <c r="L97" s="64">
        <f t="shared" si="39"/>
        <v>0</v>
      </c>
      <c r="M97" s="181">
        <v>97</v>
      </c>
    </row>
    <row r="98" spans="1:13" x14ac:dyDescent="0.3">
      <c r="A98" s="53"/>
      <c r="B98" s="55" t="s">
        <v>234</v>
      </c>
      <c r="C98" s="75">
        <v>3.3</v>
      </c>
      <c r="D98" s="222">
        <f>'200_58'!$I$135</f>
        <v>0</v>
      </c>
      <c r="E98" s="223">
        <f>'200_58'!$J$135</f>
        <v>0</v>
      </c>
      <c r="F98" s="224">
        <f t="shared" ref="F98:F109" si="45">SUM(D98:E98)</f>
        <v>0</v>
      </c>
      <c r="G98" s="225">
        <f>'200_59'!$I$135</f>
        <v>0</v>
      </c>
      <c r="H98" s="223">
        <f>'200_59'!$J$135</f>
        <v>0</v>
      </c>
      <c r="I98" s="224">
        <f t="shared" ref="I98:I109" si="46">SUM(G98:H98)</f>
        <v>0</v>
      </c>
      <c r="J98" s="226">
        <f>'200_60'!$I$135</f>
        <v>0</v>
      </c>
      <c r="K98" s="223">
        <f>'200_60'!$J$135</f>
        <v>0</v>
      </c>
      <c r="L98" s="64">
        <f t="shared" ref="L98:L109" si="47">SUM(J98:K98)</f>
        <v>0</v>
      </c>
      <c r="M98" s="181">
        <v>98</v>
      </c>
    </row>
    <row r="99" spans="1:13" x14ac:dyDescent="0.3">
      <c r="A99" s="53"/>
      <c r="B99" s="55" t="s">
        <v>149</v>
      </c>
      <c r="C99" s="75">
        <v>3.4</v>
      </c>
      <c r="D99" s="222">
        <f>'200_58'!$I$136</f>
        <v>0</v>
      </c>
      <c r="E99" s="223">
        <f>'200_58'!$J$136</f>
        <v>0</v>
      </c>
      <c r="F99" s="224">
        <f t="shared" si="45"/>
        <v>0</v>
      </c>
      <c r="G99" s="225">
        <f>'200_59'!$I$136</f>
        <v>0</v>
      </c>
      <c r="H99" s="223">
        <f>'200_59'!$J$136</f>
        <v>0</v>
      </c>
      <c r="I99" s="224">
        <f t="shared" si="46"/>
        <v>0</v>
      </c>
      <c r="J99" s="226">
        <f>'200_60'!$I$136</f>
        <v>0</v>
      </c>
      <c r="K99" s="223">
        <f>'200_60'!$J$136</f>
        <v>0</v>
      </c>
      <c r="L99" s="64">
        <f t="shared" si="47"/>
        <v>0</v>
      </c>
      <c r="M99" s="181">
        <v>99</v>
      </c>
    </row>
    <row r="100" spans="1:13" x14ac:dyDescent="0.3">
      <c r="A100" s="53"/>
      <c r="B100" s="55" t="s">
        <v>148</v>
      </c>
      <c r="C100" s="75">
        <v>3.5</v>
      </c>
      <c r="D100" s="222">
        <f>'200_58'!$I$137</f>
        <v>0</v>
      </c>
      <c r="E100" s="223">
        <f>'200_58'!$J$137</f>
        <v>0</v>
      </c>
      <c r="F100" s="224">
        <f t="shared" si="45"/>
        <v>0</v>
      </c>
      <c r="G100" s="225">
        <f>'200_59'!$I$137</f>
        <v>0</v>
      </c>
      <c r="H100" s="223">
        <f>'200_59'!$J$137</f>
        <v>0</v>
      </c>
      <c r="I100" s="224">
        <f t="shared" si="46"/>
        <v>0</v>
      </c>
      <c r="J100" s="226">
        <f>'200_60'!$I$137</f>
        <v>0</v>
      </c>
      <c r="K100" s="223">
        <f>'200_60'!$J$137</f>
        <v>0</v>
      </c>
      <c r="L100" s="64">
        <f t="shared" si="47"/>
        <v>0</v>
      </c>
      <c r="M100" s="181">
        <v>100</v>
      </c>
    </row>
    <row r="101" spans="1:13" x14ac:dyDescent="0.3">
      <c r="A101" s="53"/>
      <c r="B101" s="55" t="s">
        <v>236</v>
      </c>
      <c r="C101" s="75">
        <v>3.6</v>
      </c>
      <c r="D101" s="222">
        <f>'200_58'!$I$138</f>
        <v>0</v>
      </c>
      <c r="E101" s="223">
        <f>'200_58'!$J$138</f>
        <v>0</v>
      </c>
      <c r="F101" s="224">
        <f t="shared" si="45"/>
        <v>0</v>
      </c>
      <c r="G101" s="225">
        <f>'200_59'!$I$138</f>
        <v>0</v>
      </c>
      <c r="H101" s="223">
        <f>'200_59'!$J$138</f>
        <v>0</v>
      </c>
      <c r="I101" s="224">
        <f t="shared" si="46"/>
        <v>0</v>
      </c>
      <c r="J101" s="226">
        <f>'200_60'!$I$138</f>
        <v>0</v>
      </c>
      <c r="K101" s="223">
        <f>'200_60'!$J$138</f>
        <v>0</v>
      </c>
      <c r="L101" s="64">
        <f t="shared" si="47"/>
        <v>0</v>
      </c>
      <c r="M101" s="181">
        <v>101</v>
      </c>
    </row>
    <row r="102" spans="1:13" x14ac:dyDescent="0.3">
      <c r="A102" s="53"/>
      <c r="B102" s="55" t="s">
        <v>233</v>
      </c>
      <c r="C102" s="75">
        <v>3.7</v>
      </c>
      <c r="D102" s="222">
        <f>'200_58'!$I$139</f>
        <v>0</v>
      </c>
      <c r="E102" s="223">
        <f>'200_58'!$J$139</f>
        <v>0</v>
      </c>
      <c r="F102" s="224">
        <f t="shared" si="45"/>
        <v>0</v>
      </c>
      <c r="G102" s="225">
        <f>'200_59'!$I$139</f>
        <v>0</v>
      </c>
      <c r="H102" s="223">
        <f>'200_59'!$J$139</f>
        <v>0</v>
      </c>
      <c r="I102" s="224">
        <f t="shared" si="46"/>
        <v>0</v>
      </c>
      <c r="J102" s="226">
        <f>'200_60'!$I$139</f>
        <v>0</v>
      </c>
      <c r="K102" s="223">
        <f>'200_60'!$J$139</f>
        <v>0</v>
      </c>
      <c r="L102" s="64">
        <f t="shared" si="47"/>
        <v>0</v>
      </c>
      <c r="M102" s="181">
        <v>102</v>
      </c>
    </row>
    <row r="103" spans="1:13" x14ac:dyDescent="0.3">
      <c r="A103" s="53"/>
      <c r="B103" s="55" t="s">
        <v>232</v>
      </c>
      <c r="C103" s="75">
        <v>3.8</v>
      </c>
      <c r="D103" s="222">
        <f>'200_58'!$I$140</f>
        <v>0</v>
      </c>
      <c r="E103" s="223">
        <f>'200_58'!$J$140</f>
        <v>0</v>
      </c>
      <c r="F103" s="224">
        <f t="shared" si="45"/>
        <v>0</v>
      </c>
      <c r="G103" s="225">
        <f>'200_59'!$I$140</f>
        <v>0</v>
      </c>
      <c r="H103" s="223">
        <f>'200_59'!$J$140</f>
        <v>0</v>
      </c>
      <c r="I103" s="224">
        <f t="shared" si="46"/>
        <v>0</v>
      </c>
      <c r="J103" s="226">
        <f>'200_60'!$I$140</f>
        <v>0</v>
      </c>
      <c r="K103" s="223">
        <f>'200_60'!$J$140</f>
        <v>0</v>
      </c>
      <c r="L103" s="64">
        <f t="shared" si="47"/>
        <v>0</v>
      </c>
      <c r="M103" s="181">
        <v>103</v>
      </c>
    </row>
    <row r="104" spans="1:13" x14ac:dyDescent="0.3">
      <c r="A104" s="53"/>
      <c r="B104" s="55" t="s">
        <v>405</v>
      </c>
      <c r="C104" s="75">
        <v>3.9</v>
      </c>
      <c r="D104" s="222">
        <f>'200_58'!$I$141</f>
        <v>0</v>
      </c>
      <c r="E104" s="223">
        <f>'200_58'!$J$141</f>
        <v>0</v>
      </c>
      <c r="F104" s="224">
        <f t="shared" si="45"/>
        <v>0</v>
      </c>
      <c r="G104" s="225">
        <f>'200_59'!$I$141</f>
        <v>0</v>
      </c>
      <c r="H104" s="223">
        <f>'200_59'!$J$141</f>
        <v>0</v>
      </c>
      <c r="I104" s="224">
        <f t="shared" si="46"/>
        <v>0</v>
      </c>
      <c r="J104" s="226">
        <f>'200_60'!$I$141</f>
        <v>0</v>
      </c>
      <c r="K104" s="223">
        <f>'200_60'!$J$141</f>
        <v>0</v>
      </c>
      <c r="L104" s="64">
        <f t="shared" si="47"/>
        <v>0</v>
      </c>
      <c r="M104" s="181">
        <v>104</v>
      </c>
    </row>
    <row r="105" spans="1:13" x14ac:dyDescent="0.3">
      <c r="A105" s="53"/>
      <c r="B105" s="55" t="s">
        <v>406</v>
      </c>
      <c r="C105" s="75">
        <v>3.1</v>
      </c>
      <c r="D105" s="222">
        <f>'200_58'!$I$142</f>
        <v>0</v>
      </c>
      <c r="E105" s="223">
        <f>'200_58'!$J$142</f>
        <v>0</v>
      </c>
      <c r="F105" s="224">
        <f t="shared" si="45"/>
        <v>0</v>
      </c>
      <c r="G105" s="225">
        <f>'200_59'!$I$142</f>
        <v>0</v>
      </c>
      <c r="H105" s="223">
        <f>'200_59'!$J$142</f>
        <v>0</v>
      </c>
      <c r="I105" s="224">
        <f t="shared" si="46"/>
        <v>0</v>
      </c>
      <c r="J105" s="226">
        <f>'200_60'!$I$142</f>
        <v>0</v>
      </c>
      <c r="K105" s="223">
        <f>'200_60'!$J$142</f>
        <v>0</v>
      </c>
      <c r="L105" s="64">
        <f t="shared" si="47"/>
        <v>0</v>
      </c>
      <c r="M105" s="181">
        <v>105</v>
      </c>
    </row>
    <row r="106" spans="1:13" x14ac:dyDescent="0.3">
      <c r="A106" s="53"/>
      <c r="B106" s="55" t="s">
        <v>235</v>
      </c>
      <c r="C106" s="75">
        <v>3.11</v>
      </c>
      <c r="D106" s="222">
        <f>'200_58'!$I$143</f>
        <v>0</v>
      </c>
      <c r="E106" s="223">
        <f>'200_58'!$J$143</f>
        <v>0</v>
      </c>
      <c r="F106" s="224">
        <f t="shared" si="45"/>
        <v>0</v>
      </c>
      <c r="G106" s="225">
        <f>'200_59'!$I$143</f>
        <v>0</v>
      </c>
      <c r="H106" s="223">
        <f>'200_59'!$J$143</f>
        <v>0</v>
      </c>
      <c r="I106" s="224">
        <f t="shared" si="46"/>
        <v>0</v>
      </c>
      <c r="J106" s="226">
        <f>'200_60'!$I$143</f>
        <v>0</v>
      </c>
      <c r="K106" s="223">
        <f>'200_60'!$J$143</f>
        <v>0</v>
      </c>
      <c r="L106" s="64">
        <f t="shared" si="47"/>
        <v>0</v>
      </c>
      <c r="M106" s="181">
        <v>106</v>
      </c>
    </row>
    <row r="107" spans="1:13" x14ac:dyDescent="0.3">
      <c r="A107" s="114" t="s">
        <v>494</v>
      </c>
      <c r="B107" s="55"/>
      <c r="C107" s="75">
        <v>1.3</v>
      </c>
      <c r="D107" s="222">
        <f>'200_58'!$I$166</f>
        <v>0</v>
      </c>
      <c r="E107" s="223">
        <f>'200_58'!$J$166</f>
        <v>0</v>
      </c>
      <c r="F107" s="224">
        <f t="shared" si="45"/>
        <v>0</v>
      </c>
      <c r="G107" s="225">
        <f>'200_59'!$I$166</f>
        <v>0</v>
      </c>
      <c r="H107" s="223">
        <f>'200_59'!$J$166</f>
        <v>0</v>
      </c>
      <c r="I107" s="224">
        <f t="shared" si="46"/>
        <v>0</v>
      </c>
      <c r="J107" s="226">
        <f>'200_60'!$I$166</f>
        <v>0</v>
      </c>
      <c r="K107" s="223">
        <f>'200_60'!$J$166</f>
        <v>0</v>
      </c>
      <c r="L107" s="64">
        <f t="shared" si="47"/>
        <v>0</v>
      </c>
      <c r="M107" s="181">
        <v>107</v>
      </c>
    </row>
    <row r="108" spans="1:13" s="25" customFormat="1" x14ac:dyDescent="0.3">
      <c r="A108" s="273"/>
      <c r="B108" s="274" t="s">
        <v>491</v>
      </c>
      <c r="C108" s="275"/>
      <c r="D108" s="276">
        <f>SUM(D96:D107)</f>
        <v>0</v>
      </c>
      <c r="E108" s="277">
        <f t="shared" ref="E108:L108" si="48">SUM(E96:E107)</f>
        <v>0</v>
      </c>
      <c r="F108" s="278">
        <f t="shared" si="48"/>
        <v>0</v>
      </c>
      <c r="G108" s="279">
        <f t="shared" si="48"/>
        <v>0</v>
      </c>
      <c r="H108" s="277">
        <f t="shared" si="48"/>
        <v>0</v>
      </c>
      <c r="I108" s="278">
        <f t="shared" si="48"/>
        <v>0</v>
      </c>
      <c r="J108" s="280">
        <f t="shared" si="48"/>
        <v>0</v>
      </c>
      <c r="K108" s="277">
        <f t="shared" si="48"/>
        <v>0</v>
      </c>
      <c r="L108" s="281">
        <f t="shared" si="48"/>
        <v>0</v>
      </c>
      <c r="M108" s="181">
        <v>108</v>
      </c>
    </row>
    <row r="109" spans="1:13" s="25" customFormat="1" x14ac:dyDescent="0.3">
      <c r="A109" s="114" t="s">
        <v>511</v>
      </c>
      <c r="B109" s="54"/>
      <c r="C109" s="75" t="s">
        <v>522</v>
      </c>
      <c r="D109" s="229">
        <f>'200_58'!$I$155</f>
        <v>0</v>
      </c>
      <c r="E109" s="230">
        <f>'200_58'!$J$155</f>
        <v>0</v>
      </c>
      <c r="F109" s="232">
        <f t="shared" si="45"/>
        <v>0</v>
      </c>
      <c r="G109" s="231">
        <f>'200_59'!$I$155</f>
        <v>0</v>
      </c>
      <c r="H109" s="230">
        <f>'200_59'!$J$155</f>
        <v>0</v>
      </c>
      <c r="I109" s="232">
        <f t="shared" si="46"/>
        <v>0</v>
      </c>
      <c r="J109" s="233">
        <f>'200_60'!$I$155</f>
        <v>0</v>
      </c>
      <c r="K109" s="230">
        <f>'200_60'!$J$155</f>
        <v>0</v>
      </c>
      <c r="L109" s="285">
        <f t="shared" si="47"/>
        <v>0</v>
      </c>
      <c r="M109" s="181">
        <v>109</v>
      </c>
    </row>
    <row r="110" spans="1:13" s="25" customFormat="1" x14ac:dyDescent="0.3">
      <c r="A110" s="114" t="s">
        <v>495</v>
      </c>
      <c r="B110" s="55"/>
      <c r="C110" s="75">
        <v>1.4</v>
      </c>
      <c r="D110" s="222">
        <f>'200_58'!$I$167</f>
        <v>0</v>
      </c>
      <c r="E110" s="223">
        <f>'200_58'!$J$167</f>
        <v>0</v>
      </c>
      <c r="F110" s="224">
        <f t="shared" ref="F110" si="49">SUM(D110:E110)</f>
        <v>0</v>
      </c>
      <c r="G110" s="225">
        <f>'200_59'!$I$167</f>
        <v>0</v>
      </c>
      <c r="H110" s="223">
        <f>'200_59'!$J$167</f>
        <v>0</v>
      </c>
      <c r="I110" s="224">
        <f t="shared" ref="I110" si="50">SUM(G110:H110)</f>
        <v>0</v>
      </c>
      <c r="J110" s="226">
        <f>'200_60'!$I$167</f>
        <v>0</v>
      </c>
      <c r="K110" s="223">
        <f>'200_60'!$J$167</f>
        <v>0</v>
      </c>
      <c r="L110" s="64">
        <f t="shared" ref="L110" si="51">SUM(J110:K110)</f>
        <v>0</v>
      </c>
      <c r="M110" s="181">
        <v>110</v>
      </c>
    </row>
    <row r="111" spans="1:13" s="25" customFormat="1" x14ac:dyDescent="0.3">
      <c r="A111" s="273"/>
      <c r="B111" s="274" t="s">
        <v>497</v>
      </c>
      <c r="C111" s="275"/>
      <c r="D111" s="276">
        <f>SUM(D109:D110)</f>
        <v>0</v>
      </c>
      <c r="E111" s="277">
        <f t="shared" ref="E111:L111" si="52">SUM(E109:E110)</f>
        <v>0</v>
      </c>
      <c r="F111" s="278">
        <f t="shared" si="52"/>
        <v>0</v>
      </c>
      <c r="G111" s="279">
        <f t="shared" si="52"/>
        <v>0</v>
      </c>
      <c r="H111" s="277">
        <f t="shared" si="52"/>
        <v>0</v>
      </c>
      <c r="I111" s="278">
        <f t="shared" si="52"/>
        <v>0</v>
      </c>
      <c r="J111" s="280">
        <f t="shared" si="52"/>
        <v>0</v>
      </c>
      <c r="K111" s="277">
        <f t="shared" si="52"/>
        <v>0</v>
      </c>
      <c r="L111" s="281">
        <f t="shared" si="52"/>
        <v>0</v>
      </c>
      <c r="M111" s="181">
        <v>111</v>
      </c>
    </row>
    <row r="112" spans="1:13" s="25" customFormat="1" x14ac:dyDescent="0.3">
      <c r="A112" s="114" t="s">
        <v>512</v>
      </c>
      <c r="B112" s="54"/>
      <c r="C112" s="75" t="s">
        <v>523</v>
      </c>
      <c r="D112" s="286">
        <f>'200_58'!$I$162</f>
        <v>0</v>
      </c>
      <c r="E112" s="287">
        <f>'200_58'!$J$162</f>
        <v>0</v>
      </c>
      <c r="F112" s="288">
        <f t="shared" ref="F112:F116" si="53">SUM(D112:E112)</f>
        <v>0</v>
      </c>
      <c r="G112" s="289">
        <f>'200_59'!$I$162</f>
        <v>0</v>
      </c>
      <c r="H112" s="287">
        <f>'200_59'!$J$162</f>
        <v>0</v>
      </c>
      <c r="I112" s="288">
        <f t="shared" ref="I112:I116" si="54">SUM(G112:H112)</f>
        <v>0</v>
      </c>
      <c r="J112" s="290">
        <f>'200_60'!$I$162</f>
        <v>0</v>
      </c>
      <c r="K112" s="287">
        <f>'200_60'!$J$162</f>
        <v>0</v>
      </c>
      <c r="L112" s="291">
        <f t="shared" ref="L112:L116" si="55">SUM(J112:K112)</f>
        <v>0</v>
      </c>
      <c r="M112" s="181">
        <v>112</v>
      </c>
    </row>
    <row r="113" spans="1:13" s="14" customFormat="1" ht="21.75" thickBot="1" x14ac:dyDescent="0.4">
      <c r="A113" s="257"/>
      <c r="B113" s="258" t="s">
        <v>496</v>
      </c>
      <c r="C113" s="398" t="s">
        <v>505</v>
      </c>
      <c r="D113" s="292">
        <f t="shared" ref="D113:L113" si="56">SUM(D81,D94,D108,D111,D112)</f>
        <v>0</v>
      </c>
      <c r="E113" s="293">
        <f t="shared" si="56"/>
        <v>0</v>
      </c>
      <c r="F113" s="261">
        <f t="shared" si="56"/>
        <v>0</v>
      </c>
      <c r="G113" s="294">
        <f t="shared" si="56"/>
        <v>0</v>
      </c>
      <c r="H113" s="293">
        <f t="shared" si="56"/>
        <v>0</v>
      </c>
      <c r="I113" s="261">
        <f t="shared" si="56"/>
        <v>0</v>
      </c>
      <c r="J113" s="295">
        <f t="shared" si="56"/>
        <v>0</v>
      </c>
      <c r="K113" s="293">
        <f t="shared" si="56"/>
        <v>0</v>
      </c>
      <c r="L113" s="296">
        <f t="shared" si="56"/>
        <v>0</v>
      </c>
      <c r="M113" s="181">
        <v>113</v>
      </c>
    </row>
    <row r="114" spans="1:13" s="14" customFormat="1" ht="21" x14ac:dyDescent="0.35">
      <c r="A114" s="60"/>
      <c r="B114" s="61" t="s">
        <v>502</v>
      </c>
      <c r="C114" s="396">
        <v>300</v>
      </c>
      <c r="D114" s="297"/>
      <c r="E114" s="266">
        <f>'300'!I$43</f>
        <v>0</v>
      </c>
      <c r="F114" s="267">
        <f t="shared" si="53"/>
        <v>0</v>
      </c>
      <c r="G114" s="298"/>
      <c r="H114" s="266">
        <f>'300'!J$43</f>
        <v>0</v>
      </c>
      <c r="I114" s="267">
        <f t="shared" si="54"/>
        <v>0</v>
      </c>
      <c r="J114" s="299"/>
      <c r="K114" s="266">
        <f>'300'!K$43</f>
        <v>0</v>
      </c>
      <c r="L114" s="300">
        <f t="shared" si="55"/>
        <v>0</v>
      </c>
      <c r="M114" s="181">
        <v>114</v>
      </c>
    </row>
    <row r="115" spans="1:13" s="14" customFormat="1" ht="21" x14ac:dyDescent="0.35">
      <c r="A115" s="60"/>
      <c r="B115" s="61" t="s">
        <v>498</v>
      </c>
      <c r="C115" s="396">
        <v>400</v>
      </c>
      <c r="D115" s="265">
        <f>'400_58'!$I$24</f>
        <v>0</v>
      </c>
      <c r="E115" s="266">
        <f>'400_58'!$J$24</f>
        <v>0</v>
      </c>
      <c r="F115" s="267">
        <f t="shared" si="53"/>
        <v>0</v>
      </c>
      <c r="G115" s="268">
        <f>'400_59'!$I$24</f>
        <v>0</v>
      </c>
      <c r="H115" s="266">
        <f>'400_59'!$J$24</f>
        <v>0</v>
      </c>
      <c r="I115" s="267">
        <f t="shared" si="54"/>
        <v>0</v>
      </c>
      <c r="J115" s="269">
        <f>'400_60'!$I$24</f>
        <v>0</v>
      </c>
      <c r="K115" s="266">
        <f>'400_60'!$J$24</f>
        <v>0</v>
      </c>
      <c r="L115" s="300">
        <f t="shared" si="55"/>
        <v>0</v>
      </c>
      <c r="M115" s="181">
        <v>115</v>
      </c>
    </row>
    <row r="116" spans="1:13" s="14" customFormat="1" ht="32.25" thickBot="1" x14ac:dyDescent="0.4">
      <c r="A116" s="257" t="s">
        <v>499</v>
      </c>
      <c r="B116" s="258"/>
      <c r="C116" s="400" t="s">
        <v>506</v>
      </c>
      <c r="D116" s="259">
        <f>SUM(D68,D113:D115)</f>
        <v>0</v>
      </c>
      <c r="E116" s="260">
        <f>SUM(E68,E113:E115)</f>
        <v>0</v>
      </c>
      <c r="F116" s="261">
        <f t="shared" si="53"/>
        <v>0</v>
      </c>
      <c r="G116" s="262">
        <f>SUM(G68,G113:G115)</f>
        <v>0</v>
      </c>
      <c r="H116" s="260">
        <f>SUM(H68,H113:H115)</f>
        <v>0</v>
      </c>
      <c r="I116" s="261">
        <f t="shared" si="54"/>
        <v>0</v>
      </c>
      <c r="J116" s="263">
        <f>SUM(J68,J113:J115)</f>
        <v>0</v>
      </c>
      <c r="K116" s="260">
        <f>SUM(K68,K113:K115)</f>
        <v>0</v>
      </c>
      <c r="L116" s="296">
        <f t="shared" si="55"/>
        <v>0</v>
      </c>
      <c r="M116" s="181">
        <v>116</v>
      </c>
    </row>
    <row r="117" spans="1:13" x14ac:dyDescent="0.3">
      <c r="A117" s="15" t="s">
        <v>48</v>
      </c>
      <c r="D117" s="301">
        <f t="shared" ref="D117:L117" si="57">D116-D68-D113-D114-D115</f>
        <v>0</v>
      </c>
      <c r="E117" s="301">
        <f t="shared" si="57"/>
        <v>0</v>
      </c>
      <c r="F117" s="301">
        <f t="shared" si="57"/>
        <v>0</v>
      </c>
      <c r="G117" s="301">
        <f t="shared" si="57"/>
        <v>0</v>
      </c>
      <c r="H117" s="301">
        <f t="shared" si="57"/>
        <v>0</v>
      </c>
      <c r="I117" s="301">
        <f t="shared" si="57"/>
        <v>0</v>
      </c>
      <c r="J117" s="301">
        <f t="shared" si="57"/>
        <v>0</v>
      </c>
      <c r="K117" s="301">
        <f t="shared" si="57"/>
        <v>0</v>
      </c>
      <c r="L117" s="301">
        <f t="shared" si="57"/>
        <v>0</v>
      </c>
      <c r="M117" s="302" t="s">
        <v>48</v>
      </c>
    </row>
    <row r="118" spans="1:13" x14ac:dyDescent="0.3">
      <c r="A118" s="15" t="s">
        <v>48</v>
      </c>
      <c r="D118" s="301"/>
      <c r="E118" s="301"/>
      <c r="F118" s="301">
        <f>+'120_58'!K58+'130_58'!K58+'140_58'!K58+'190_58'!K41-'190_58'!M23+'200_58'!K170+'300'!I43+'400_58'!K24-F116</f>
        <v>0</v>
      </c>
      <c r="G118" s="301"/>
      <c r="H118" s="301"/>
      <c r="I118" s="301">
        <f>+'120_59'!K58+'130_59'!K58+'140_59'!K58+'190_59'!K41-'190_59'!M23+'200_59'!K170+'300'!J43+'400_59'!K24-I116</f>
        <v>0</v>
      </c>
      <c r="J118" s="301"/>
      <c r="K118" s="301"/>
      <c r="L118" s="301">
        <f>+'120_60'!K58+'130_60'!K58+'140_60'!K58+'190_60'!K41-'190_60'!M23+'200_60'!K170+'300'!K43+'400_60'!K24-L116</f>
        <v>0</v>
      </c>
      <c r="M118" s="302" t="s">
        <v>48</v>
      </c>
    </row>
    <row r="119" spans="1:13" x14ac:dyDescent="0.3">
      <c r="D119" s="301"/>
      <c r="E119" s="301"/>
      <c r="F119" s="301"/>
      <c r="G119" s="301"/>
      <c r="H119" s="301"/>
      <c r="I119" s="301"/>
      <c r="J119" s="301"/>
      <c r="K119" s="301"/>
      <c r="L119" s="301"/>
    </row>
    <row r="120" spans="1:13" x14ac:dyDescent="0.3">
      <c r="A120" s="1"/>
      <c r="B120" s="1"/>
      <c r="C120" s="8"/>
      <c r="D120" s="178"/>
      <c r="E120" s="178"/>
      <c r="F120" s="178"/>
      <c r="G120" s="178"/>
      <c r="H120" s="178"/>
      <c r="I120" s="301"/>
      <c r="J120" s="301"/>
      <c r="K120" s="301"/>
      <c r="L120" s="301"/>
    </row>
    <row r="121" spans="1:13" x14ac:dyDescent="0.3">
      <c r="D121" s="301"/>
      <c r="E121" s="301"/>
      <c r="F121" s="301"/>
      <c r="G121" s="301"/>
      <c r="H121" s="301"/>
      <c r="I121" s="301"/>
      <c r="J121" s="301"/>
      <c r="K121" s="301"/>
      <c r="L121" s="301"/>
    </row>
    <row r="122" spans="1:13" x14ac:dyDescent="0.3">
      <c r="D122" s="301"/>
      <c r="E122" s="301"/>
      <c r="F122" s="301"/>
      <c r="G122" s="301"/>
      <c r="H122" s="301"/>
      <c r="I122" s="301"/>
      <c r="J122" s="301"/>
      <c r="K122" s="301"/>
      <c r="L122" s="301"/>
    </row>
    <row r="123" spans="1:13" x14ac:dyDescent="0.3">
      <c r="D123" s="301"/>
      <c r="E123" s="301"/>
      <c r="F123" s="301"/>
      <c r="G123" s="301"/>
      <c r="H123" s="301"/>
      <c r="I123" s="301"/>
      <c r="J123" s="301"/>
      <c r="K123" s="301"/>
      <c r="L123" s="301"/>
    </row>
    <row r="124" spans="1:13" x14ac:dyDescent="0.3">
      <c r="D124" s="301"/>
      <c r="E124" s="301"/>
      <c r="F124" s="301"/>
      <c r="G124" s="301"/>
      <c r="H124" s="301"/>
      <c r="I124" s="301"/>
      <c r="J124" s="301"/>
      <c r="K124" s="301"/>
      <c r="L124" s="301"/>
    </row>
    <row r="125" spans="1:13" x14ac:dyDescent="0.3">
      <c r="D125" s="301"/>
      <c r="E125" s="301"/>
      <c r="F125" s="301"/>
      <c r="G125" s="301"/>
      <c r="H125" s="301"/>
      <c r="I125" s="301"/>
      <c r="J125" s="301"/>
      <c r="K125" s="301"/>
      <c r="L125" s="301"/>
    </row>
    <row r="126" spans="1:13" x14ac:dyDescent="0.3">
      <c r="D126" s="301"/>
      <c r="E126" s="301"/>
      <c r="F126" s="301"/>
      <c r="G126" s="301"/>
      <c r="H126" s="301"/>
      <c r="I126" s="301"/>
      <c r="J126" s="301"/>
      <c r="K126" s="301"/>
      <c r="L126" s="301"/>
    </row>
    <row r="127" spans="1:13" x14ac:dyDescent="0.3">
      <c r="D127" s="301"/>
      <c r="E127" s="301"/>
      <c r="F127" s="301"/>
      <c r="G127" s="301"/>
      <c r="H127" s="301"/>
      <c r="I127" s="301"/>
      <c r="J127" s="301"/>
      <c r="K127" s="301"/>
      <c r="L127" s="301"/>
    </row>
    <row r="128" spans="1:13" x14ac:dyDescent="0.3">
      <c r="D128" s="301"/>
      <c r="E128" s="301"/>
      <c r="F128" s="301"/>
      <c r="G128" s="301"/>
      <c r="H128" s="301"/>
      <c r="I128" s="301"/>
      <c r="J128" s="301"/>
      <c r="K128" s="301"/>
      <c r="L128" s="301"/>
    </row>
    <row r="129" spans="4:12" x14ac:dyDescent="0.3">
      <c r="D129" s="301"/>
      <c r="E129" s="301"/>
      <c r="F129" s="301"/>
      <c r="G129" s="301"/>
      <c r="H129" s="301"/>
      <c r="I129" s="301"/>
      <c r="J129" s="301"/>
      <c r="K129" s="301"/>
      <c r="L129" s="301"/>
    </row>
    <row r="130" spans="4:12" x14ac:dyDescent="0.3">
      <c r="D130" s="301"/>
      <c r="E130" s="301"/>
      <c r="F130" s="301"/>
      <c r="G130" s="301"/>
      <c r="H130" s="301"/>
      <c r="I130" s="301"/>
      <c r="J130" s="301"/>
      <c r="K130" s="301"/>
      <c r="L130" s="301"/>
    </row>
    <row r="131" spans="4:12" x14ac:dyDescent="0.3">
      <c r="D131" s="301"/>
      <c r="E131" s="301"/>
      <c r="F131" s="301"/>
      <c r="G131" s="301"/>
      <c r="H131" s="301"/>
      <c r="I131" s="301"/>
      <c r="J131" s="301"/>
      <c r="K131" s="301"/>
      <c r="L131" s="301"/>
    </row>
    <row r="132" spans="4:12" x14ac:dyDescent="0.3">
      <c r="D132" s="301"/>
      <c r="E132" s="301"/>
      <c r="F132" s="301"/>
      <c r="G132" s="301"/>
      <c r="H132" s="301"/>
      <c r="I132" s="301"/>
      <c r="J132" s="301"/>
      <c r="K132" s="301"/>
      <c r="L132" s="301"/>
    </row>
    <row r="133" spans="4:12" x14ac:dyDescent="0.3">
      <c r="D133" s="301"/>
      <c r="E133" s="301"/>
      <c r="F133" s="301"/>
      <c r="G133" s="301"/>
      <c r="H133" s="301"/>
      <c r="I133" s="301"/>
      <c r="J133" s="301"/>
      <c r="K133" s="301"/>
      <c r="L133" s="301"/>
    </row>
    <row r="134" spans="4:12" x14ac:dyDescent="0.3">
      <c r="D134" s="301"/>
      <c r="E134" s="301"/>
      <c r="F134" s="301"/>
      <c r="G134" s="301"/>
      <c r="H134" s="301"/>
      <c r="I134" s="301"/>
      <c r="J134" s="301"/>
      <c r="K134" s="301"/>
      <c r="L134" s="301"/>
    </row>
    <row r="135" spans="4:12" x14ac:dyDescent="0.3">
      <c r="D135" s="301"/>
      <c r="E135" s="301"/>
      <c r="F135" s="301"/>
      <c r="G135" s="301"/>
      <c r="H135" s="301"/>
      <c r="I135" s="301"/>
      <c r="J135" s="301"/>
      <c r="K135" s="301"/>
      <c r="L135" s="301"/>
    </row>
    <row r="136" spans="4:12" x14ac:dyDescent="0.3">
      <c r="D136" s="301"/>
      <c r="E136" s="301"/>
      <c r="F136" s="301"/>
      <c r="G136" s="301"/>
      <c r="H136" s="301"/>
      <c r="I136" s="301"/>
      <c r="J136" s="301"/>
      <c r="K136" s="301"/>
      <c r="L136" s="301"/>
    </row>
    <row r="137" spans="4:12" x14ac:dyDescent="0.3">
      <c r="D137" s="301"/>
      <c r="E137" s="301"/>
      <c r="F137" s="301"/>
      <c r="G137" s="301"/>
      <c r="H137" s="301"/>
      <c r="I137" s="301"/>
      <c r="J137" s="301"/>
      <c r="K137" s="301"/>
      <c r="L137" s="301"/>
    </row>
    <row r="138" spans="4:12" x14ac:dyDescent="0.3">
      <c r="D138" s="301"/>
      <c r="E138" s="301"/>
      <c r="F138" s="301"/>
      <c r="G138" s="301"/>
      <c r="H138" s="301"/>
      <c r="I138" s="301"/>
      <c r="J138" s="301"/>
      <c r="K138" s="301"/>
      <c r="L138" s="301"/>
    </row>
    <row r="139" spans="4:12" x14ac:dyDescent="0.3">
      <c r="D139" s="301"/>
      <c r="E139" s="301"/>
      <c r="F139" s="301"/>
      <c r="G139" s="301"/>
      <c r="H139" s="301"/>
      <c r="I139" s="301"/>
      <c r="J139" s="301"/>
      <c r="K139" s="301"/>
      <c r="L139" s="301"/>
    </row>
    <row r="140" spans="4:12" x14ac:dyDescent="0.3">
      <c r="D140" s="301"/>
      <c r="E140" s="301"/>
      <c r="F140" s="301"/>
      <c r="G140" s="301"/>
      <c r="H140" s="301"/>
      <c r="I140" s="301"/>
      <c r="J140" s="301"/>
      <c r="K140" s="301"/>
      <c r="L140" s="301"/>
    </row>
    <row r="141" spans="4:12" x14ac:dyDescent="0.3">
      <c r="D141" s="301"/>
      <c r="E141" s="301"/>
      <c r="F141" s="301"/>
      <c r="G141" s="301"/>
      <c r="H141" s="301"/>
      <c r="I141" s="301"/>
      <c r="J141" s="301"/>
      <c r="K141" s="301"/>
      <c r="L141" s="301"/>
    </row>
    <row r="142" spans="4:12" x14ac:dyDescent="0.3">
      <c r="D142" s="301"/>
      <c r="E142" s="301"/>
      <c r="F142" s="301"/>
      <c r="G142" s="301"/>
      <c r="H142" s="301"/>
      <c r="I142" s="301"/>
      <c r="J142" s="301"/>
      <c r="K142" s="301"/>
      <c r="L142" s="301"/>
    </row>
    <row r="143" spans="4:12" x14ac:dyDescent="0.3">
      <c r="D143" s="301"/>
      <c r="E143" s="301"/>
      <c r="F143" s="301"/>
      <c r="G143" s="301"/>
      <c r="H143" s="301"/>
      <c r="I143" s="301"/>
      <c r="J143" s="301"/>
      <c r="K143" s="301"/>
      <c r="L143" s="301"/>
    </row>
    <row r="144" spans="4:12" x14ac:dyDescent="0.3">
      <c r="D144" s="301"/>
      <c r="E144" s="301"/>
      <c r="F144" s="301"/>
      <c r="G144" s="301"/>
      <c r="H144" s="301"/>
      <c r="I144" s="301"/>
      <c r="J144" s="301"/>
      <c r="K144" s="301"/>
      <c r="L144" s="301"/>
    </row>
    <row r="145" spans="4:12" x14ac:dyDescent="0.3">
      <c r="D145" s="301"/>
      <c r="E145" s="301"/>
      <c r="F145" s="301"/>
      <c r="G145" s="301"/>
      <c r="H145" s="301"/>
      <c r="I145" s="301"/>
      <c r="J145" s="301"/>
      <c r="K145" s="301"/>
      <c r="L145" s="301"/>
    </row>
    <row r="146" spans="4:12" x14ac:dyDescent="0.3">
      <c r="D146" s="301"/>
      <c r="E146" s="301"/>
      <c r="F146" s="301"/>
      <c r="G146" s="301"/>
      <c r="H146" s="301"/>
      <c r="I146" s="301"/>
      <c r="J146" s="301"/>
      <c r="K146" s="301"/>
      <c r="L146" s="301"/>
    </row>
    <row r="147" spans="4:12" x14ac:dyDescent="0.3">
      <c r="D147" s="301"/>
      <c r="E147" s="301"/>
      <c r="F147" s="301"/>
      <c r="G147" s="301"/>
      <c r="H147" s="301"/>
      <c r="I147" s="301"/>
      <c r="J147" s="301"/>
      <c r="K147" s="301"/>
      <c r="L147" s="301"/>
    </row>
    <row r="148" spans="4:12" x14ac:dyDescent="0.3">
      <c r="D148" s="301"/>
      <c r="E148" s="301"/>
      <c r="F148" s="301"/>
      <c r="G148" s="301"/>
      <c r="H148" s="301"/>
      <c r="I148" s="301"/>
      <c r="J148" s="301"/>
      <c r="K148" s="301"/>
      <c r="L148" s="301"/>
    </row>
    <row r="149" spans="4:12" x14ac:dyDescent="0.3">
      <c r="D149" s="301"/>
      <c r="E149" s="301"/>
      <c r="F149" s="301"/>
      <c r="G149" s="301"/>
      <c r="H149" s="301"/>
      <c r="I149" s="301"/>
      <c r="J149" s="301"/>
      <c r="K149" s="301"/>
      <c r="L149" s="301"/>
    </row>
    <row r="150" spans="4:12" x14ac:dyDescent="0.3">
      <c r="D150" s="301"/>
      <c r="E150" s="301"/>
      <c r="F150" s="301"/>
      <c r="G150" s="301"/>
      <c r="H150" s="301"/>
      <c r="I150" s="301"/>
      <c r="J150" s="301"/>
      <c r="K150" s="301"/>
      <c r="L150" s="301"/>
    </row>
    <row r="151" spans="4:12" x14ac:dyDescent="0.3">
      <c r="D151" s="301"/>
      <c r="E151" s="301"/>
      <c r="F151" s="301"/>
      <c r="G151" s="301"/>
      <c r="H151" s="301"/>
      <c r="I151" s="301"/>
      <c r="J151" s="301"/>
      <c r="K151" s="301"/>
      <c r="L151" s="301"/>
    </row>
    <row r="152" spans="4:12" x14ac:dyDescent="0.3">
      <c r="D152" s="301"/>
      <c r="E152" s="301"/>
      <c r="F152" s="301"/>
      <c r="G152" s="301"/>
      <c r="H152" s="301"/>
      <c r="I152" s="301"/>
      <c r="J152" s="301"/>
      <c r="K152" s="301"/>
      <c r="L152" s="301"/>
    </row>
    <row r="153" spans="4:12" x14ac:dyDescent="0.3">
      <c r="D153" s="301"/>
      <c r="E153" s="301"/>
      <c r="F153" s="301"/>
      <c r="G153" s="301"/>
      <c r="H153" s="301"/>
      <c r="I153" s="301"/>
      <c r="J153" s="301"/>
      <c r="K153" s="301"/>
      <c r="L153" s="301"/>
    </row>
    <row r="154" spans="4:12" x14ac:dyDescent="0.3">
      <c r="D154" s="301"/>
      <c r="E154" s="301"/>
      <c r="F154" s="301"/>
      <c r="G154" s="301"/>
      <c r="H154" s="301"/>
      <c r="I154" s="301"/>
      <c r="J154" s="301"/>
      <c r="K154" s="301"/>
      <c r="L154" s="301"/>
    </row>
    <row r="155" spans="4:12" x14ac:dyDescent="0.3">
      <c r="D155" s="301"/>
      <c r="E155" s="301"/>
      <c r="F155" s="301"/>
      <c r="G155" s="301"/>
      <c r="H155" s="301"/>
      <c r="I155" s="301"/>
      <c r="J155" s="301"/>
      <c r="K155" s="301"/>
      <c r="L155" s="301"/>
    </row>
    <row r="156" spans="4:12" x14ac:dyDescent="0.3">
      <c r="D156" s="301"/>
      <c r="E156" s="301"/>
      <c r="F156" s="301"/>
      <c r="G156" s="301"/>
      <c r="H156" s="301"/>
      <c r="I156" s="301"/>
      <c r="J156" s="301"/>
      <c r="K156" s="301"/>
      <c r="L156" s="301"/>
    </row>
    <row r="157" spans="4:12" x14ac:dyDescent="0.3">
      <c r="D157" s="301"/>
      <c r="E157" s="301"/>
      <c r="F157" s="301"/>
      <c r="G157" s="301"/>
      <c r="H157" s="301"/>
      <c r="I157" s="301"/>
      <c r="J157" s="301"/>
      <c r="K157" s="301"/>
      <c r="L157" s="301"/>
    </row>
    <row r="158" spans="4:12" x14ac:dyDescent="0.3">
      <c r="D158" s="301"/>
      <c r="E158" s="301"/>
      <c r="F158" s="301"/>
      <c r="G158" s="301"/>
      <c r="H158" s="301"/>
      <c r="I158" s="301"/>
      <c r="J158" s="301"/>
      <c r="K158" s="301"/>
      <c r="L158" s="301"/>
    </row>
    <row r="159" spans="4:12" x14ac:dyDescent="0.3">
      <c r="D159" s="301"/>
      <c r="E159" s="301"/>
      <c r="F159" s="301"/>
      <c r="G159" s="301"/>
      <c r="H159" s="301"/>
      <c r="I159" s="301"/>
      <c r="J159" s="301"/>
      <c r="K159" s="301"/>
      <c r="L159" s="301"/>
    </row>
    <row r="160" spans="4:12" x14ac:dyDescent="0.3">
      <c r="D160" s="301"/>
      <c r="E160" s="301"/>
      <c r="F160" s="301"/>
      <c r="G160" s="301"/>
      <c r="H160" s="301"/>
      <c r="I160" s="301"/>
      <c r="J160" s="301"/>
      <c r="K160" s="301"/>
      <c r="L160" s="301"/>
    </row>
    <row r="161" spans="4:12" x14ac:dyDescent="0.3">
      <c r="D161" s="301"/>
      <c r="E161" s="301"/>
      <c r="F161" s="301"/>
      <c r="G161" s="301"/>
      <c r="H161" s="301"/>
      <c r="I161" s="301"/>
      <c r="J161" s="301"/>
      <c r="K161" s="301"/>
      <c r="L161" s="301"/>
    </row>
    <row r="162" spans="4:12" x14ac:dyDescent="0.3">
      <c r="D162" s="301"/>
      <c r="E162" s="301"/>
      <c r="F162" s="301"/>
      <c r="G162" s="301"/>
      <c r="H162" s="301"/>
      <c r="I162" s="301"/>
      <c r="J162" s="301"/>
      <c r="K162" s="301"/>
      <c r="L162" s="301"/>
    </row>
    <row r="163" spans="4:12" x14ac:dyDescent="0.3">
      <c r="D163" s="301"/>
      <c r="E163" s="301"/>
      <c r="F163" s="301"/>
      <c r="G163" s="301"/>
      <c r="H163" s="301"/>
      <c r="I163" s="301"/>
      <c r="J163" s="301"/>
      <c r="K163" s="301"/>
      <c r="L163" s="301"/>
    </row>
    <row r="164" spans="4:12" x14ac:dyDescent="0.3">
      <c r="D164" s="301"/>
      <c r="E164" s="301"/>
      <c r="F164" s="301"/>
      <c r="G164" s="301"/>
      <c r="H164" s="301"/>
      <c r="I164" s="301"/>
      <c r="J164" s="301"/>
      <c r="K164" s="301"/>
      <c r="L164" s="301"/>
    </row>
    <row r="165" spans="4:12" x14ac:dyDescent="0.3">
      <c r="D165" s="301"/>
      <c r="E165" s="301"/>
      <c r="F165" s="301"/>
      <c r="G165" s="301"/>
      <c r="H165" s="301"/>
      <c r="I165" s="301"/>
      <c r="J165" s="301"/>
      <c r="K165" s="301"/>
      <c r="L165" s="301"/>
    </row>
    <row r="166" spans="4:12" x14ac:dyDescent="0.3">
      <c r="D166" s="301"/>
      <c r="E166" s="301"/>
      <c r="F166" s="301"/>
      <c r="G166" s="301"/>
      <c r="H166" s="301"/>
      <c r="I166" s="301"/>
      <c r="J166" s="301"/>
      <c r="K166" s="301"/>
      <c r="L166" s="301"/>
    </row>
    <row r="167" spans="4:12" x14ac:dyDescent="0.3">
      <c r="D167" s="301"/>
      <c r="E167" s="301"/>
      <c r="F167" s="301"/>
      <c r="G167" s="301"/>
      <c r="H167" s="301"/>
      <c r="I167" s="301"/>
      <c r="J167" s="301"/>
      <c r="K167" s="301"/>
      <c r="L167" s="301"/>
    </row>
    <row r="168" spans="4:12" x14ac:dyDescent="0.3">
      <c r="D168" s="301"/>
      <c r="E168" s="301"/>
      <c r="F168" s="301"/>
      <c r="G168" s="301"/>
      <c r="H168" s="301"/>
      <c r="I168" s="301"/>
      <c r="J168" s="301"/>
      <c r="K168" s="301"/>
      <c r="L168" s="301"/>
    </row>
    <row r="169" spans="4:12" x14ac:dyDescent="0.3">
      <c r="D169" s="301"/>
      <c r="E169" s="301"/>
      <c r="F169" s="301"/>
      <c r="G169" s="301"/>
      <c r="H169" s="301"/>
      <c r="I169" s="301"/>
      <c r="J169" s="301"/>
      <c r="K169" s="301"/>
      <c r="L169" s="301"/>
    </row>
    <row r="170" spans="4:12" x14ac:dyDescent="0.3">
      <c r="D170" s="301"/>
      <c r="E170" s="301"/>
      <c r="F170" s="301"/>
      <c r="G170" s="301"/>
      <c r="H170" s="301"/>
      <c r="I170" s="301"/>
      <c r="J170" s="301"/>
      <c r="K170" s="301"/>
      <c r="L170" s="301"/>
    </row>
    <row r="171" spans="4:12" x14ac:dyDescent="0.3">
      <c r="D171" s="301"/>
      <c r="E171" s="301"/>
      <c r="F171" s="301"/>
      <c r="G171" s="301"/>
      <c r="H171" s="301"/>
      <c r="I171" s="301"/>
      <c r="J171" s="301"/>
      <c r="K171" s="301"/>
      <c r="L171" s="301"/>
    </row>
  </sheetData>
  <sheetProtection algorithmName="SHA-512" hashValue="up+7A4MUvQJFnoreUS2gf7FlK4qNp2ldaiftjZ6bnalHEkZhICGehZgsqsiig4XKsXjBUlfJCAGw+0BHHuF3GQ==" saltValue="e2qfq+qlFpXn4jH5FZ+yvQ==" spinCount="100000" sheet="1" objects="1" scenarios="1"/>
  <mergeCells count="4">
    <mergeCell ref="A5:B5"/>
    <mergeCell ref="D5:F5"/>
    <mergeCell ref="G5:I5"/>
    <mergeCell ref="J5:L5"/>
  </mergeCells>
  <printOptions horizontalCentered="1"/>
  <pageMargins left="0.19685039370078741" right="0.19685039370078741" top="0.15748031496062992" bottom="0.15748031496062992" header="0.19685039370078741" footer="0.11811023622047245"/>
  <pageSetup paperSize="9" scale="64" orientation="landscape" horizontalDpi="4294967294" r:id="rId1"/>
  <headerFooter>
    <oddFooter>&amp;L&amp;F/&amp;A&amp;R&amp;P/&amp;N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6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เทคโนโลยีสารสนเทศ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  <c r="K59" s="169"/>
      <c r="L59" s="15"/>
      <c r="M59" s="15"/>
      <c r="N59" s="15"/>
    </row>
    <row r="60" spans="1:14" x14ac:dyDescent="0.3">
      <c r="I60" s="169"/>
      <c r="J60" s="169"/>
    </row>
    <row r="61" spans="1:14" x14ac:dyDescent="0.3">
      <c r="I61" s="169"/>
      <c r="J61" s="169"/>
    </row>
  </sheetData>
  <sheetProtection algorithmName="SHA-512" hashValue="e0PLKWjHd2UDU7XV2k8dJGvf+QUbIAa9F69DBLbzgo9T/+3AYuXyGxhyqN1xbWRZ/segBV2DK13btHRedISpNw==" saltValue="5dAQM0Picjlk2x+B/sxtj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เทคโนโลยีสารสนเทศ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dCa1JTsE1zF0r8F12/mx0eXhjqwGu/PBMtdBSZefk4m12D/jqqXUfAz2MI/sjx/rOaPy9QyMedy9+4Ekp4XvWw==" saltValue="TzBMRGBVf6OFCQIQlcX0Z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เทคโนโลยีสารสนเทศ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QCn8NedVx4wcm0FG/dOJdAlk8jQR0uMrcIKVDer1aER1CfjgcyHvvCY8tmFaIKeZ/VWHBkwE7Nx0Q1zh8S1Rfg==" saltValue="NHvuYB0JUbdBSiPaeCrMu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เทคโนโลยีสารสนเทศ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cDnu8ZJf0A8f9cfHaLVvfqQ/nzELIjI6UTa2L7xRDvH56yy+FialbXErf6jtiv/M2xxV9NU5IyK49tsh2zzL0Q==" saltValue="0n7NhGKfsX9NHJkbVxISa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เทคโนโลยีสารสนเทศ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u6GvDVlc3NhwWejMZvg1OMDwmgcj0JMDYYR/30MfEQa8zphpZDir6s6jEDAe+w9e0+SBr1KImGXaazJAmd8SAw==" saltValue="mczeGN83YumF9HBnlFX3g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เทคโนโลยีสารสนเทศ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SzRwyzZInp3UZtBC1vQdLc4zVS3LIlY+F2LnApR0PDpuipsolCKwN+rAwBYA7Yl1MT1+VRkirREKNjtli9rQMQ==" saltValue="Ak0CC4e80GGyGALXHmB0EA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136" t="str">
        <f>A!B3</f>
        <v>เทคโนโลยีสารสนเทศ</v>
      </c>
      <c r="C3" s="84"/>
      <c r="D3" s="23"/>
      <c r="E3" s="23"/>
      <c r="F3" s="72"/>
      <c r="G3" s="72"/>
      <c r="I3" s="15"/>
      <c r="J3" s="15"/>
      <c r="K3" s="169"/>
      <c r="L3" s="15"/>
      <c r="M3" s="15"/>
      <c r="N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  <c r="N4" s="15"/>
    </row>
    <row r="5" spans="1:14" ht="23.25" x14ac:dyDescent="0.35">
      <c r="A5" s="50" t="s">
        <v>478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  <c r="N5" s="15"/>
    </row>
    <row r="6" spans="1:14" ht="21.75" x14ac:dyDescent="0.3">
      <c r="A6" s="15" t="s">
        <v>29</v>
      </c>
      <c r="I6" s="15"/>
      <c r="J6" s="15"/>
      <c r="K6" s="169"/>
      <c r="L6" s="15"/>
      <c r="M6" s="15"/>
      <c r="N6" s="15"/>
    </row>
    <row r="7" spans="1:14" ht="19.5" thickBot="1" x14ac:dyDescent="0.35">
      <c r="I7" s="15"/>
      <c r="J7" s="15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  <c r="N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  <c r="N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  <c r="N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23"/>
      <c r="M11" s="23"/>
      <c r="N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UkBf5MYESwpU4vS5lmE7V6CgT4CAD/e7iyD1SDzwIuGcoYFgdaiisObiredfxxVqlEtO2cbwQ/QnoKAQwikNHg==" saltValue="Xeqin7ckPKhzsSekBvMb2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เทคโนโลยีสารสนเทศ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wvvv5E1n6G+RJ5usW2MZPxneQp/JEsqp8PIRT/ETwiiUU4OgUOxNauRXxY7vib8R2yLNfSGJ+eyFDs3FX5X90w==" saltValue="KoWzJR+gBfTvbPLDTpvis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topLeftCell="A145" workbookViewId="0">
      <selection activeCell="I157" sqref="I157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เทคโนโลยีสารสนเทศ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402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ref="K159:K160" si="14">SUM(I159:J159)</f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4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5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5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5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6">SUM(J164:J167)</f>
        <v>0</v>
      </c>
      <c r="K169" s="101">
        <f t="shared" si="16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7">J170-(SUM(J13:J44,J46,J65:J72))</f>
        <v>0</v>
      </c>
      <c r="K171" s="362">
        <f t="shared" si="17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8">SUM(J13:J44)</f>
        <v>0</v>
      </c>
      <c r="K172" s="169">
        <f t="shared" si="18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9">J46</f>
        <v>0</v>
      </c>
      <c r="K173" s="169">
        <f t="shared" si="19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20">SUM(J65:J72)</f>
        <v>0</v>
      </c>
      <c r="K174" s="169">
        <f t="shared" si="20"/>
        <v>0</v>
      </c>
      <c r="L174" s="15"/>
      <c r="M174" s="15"/>
      <c r="N174" s="15"/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1">J170-J171-J172-J173-J174</f>
        <v>0</v>
      </c>
      <c r="K175" s="169">
        <f t="shared" si="21"/>
        <v>0</v>
      </c>
    </row>
  </sheetData>
  <sheetProtection algorithmName="SHA-512" hashValue="hsVUCc6LCj3QcXAgF42wlt3kCvfey01ZBFx+0GkxS6H0N3A9HDRk2eW9zpYKAN7g+spA48N8r6RKhVE4rx+PZA==" saltValue="BGCv0ihvglj+fwPMoj/GM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O175"/>
  <sheetViews>
    <sheetView workbookViewId="0">
      <selection activeCell="Q162" sqref="Q162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5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5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5" ht="27" x14ac:dyDescent="0.35">
      <c r="A3" s="20" t="s">
        <v>46</v>
      </c>
      <c r="B3" s="22" t="str">
        <f>A!B3</f>
        <v>เทคโนโลยีสารสนเทศ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5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5" ht="23.25" x14ac:dyDescent="0.35">
      <c r="A5" s="50" t="s">
        <v>478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5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5" ht="19.5" thickBot="1" x14ac:dyDescent="0.35">
      <c r="I7" s="169"/>
      <c r="J7" s="169"/>
      <c r="K7" s="173" t="s">
        <v>52</v>
      </c>
      <c r="L7" s="15"/>
      <c r="M7" s="15"/>
      <c r="N7" s="15"/>
    </row>
    <row r="8" spans="1:15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  <c r="N8" s="14"/>
    </row>
    <row r="9" spans="1:15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  <c r="O9" s="73"/>
    </row>
    <row r="10" spans="1:15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  <c r="O10" s="73"/>
    </row>
    <row r="11" spans="1:15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  <c r="O11" s="15"/>
    </row>
    <row r="12" spans="1:15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  <c r="O12" s="15"/>
    </row>
    <row r="13" spans="1:15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  <c r="O13" s="15"/>
    </row>
    <row r="14" spans="1:15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  <c r="O14" s="15"/>
    </row>
    <row r="15" spans="1:15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  <c r="O15" s="15"/>
    </row>
    <row r="16" spans="1:15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  <c r="O16" s="15"/>
    </row>
    <row r="17" spans="1:15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  <c r="O17" s="15"/>
    </row>
    <row r="18" spans="1:15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  <c r="O18" s="15"/>
    </row>
    <row r="19" spans="1:15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  <c r="O19" s="15"/>
    </row>
    <row r="20" spans="1:15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  <c r="O20" s="15"/>
    </row>
    <row r="21" spans="1:15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  <c r="O21" s="15"/>
    </row>
    <row r="22" spans="1:15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  <c r="O22" s="15"/>
    </row>
    <row r="23" spans="1:15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  <c r="O23" s="15"/>
    </row>
    <row r="24" spans="1:15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  <c r="O24" s="15"/>
    </row>
    <row r="25" spans="1:15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  <c r="O25" s="15"/>
    </row>
    <row r="26" spans="1:15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  <c r="O26" s="15"/>
    </row>
    <row r="27" spans="1:15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  <c r="O27" s="15"/>
    </row>
    <row r="28" spans="1:15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  <c r="O28" s="15"/>
    </row>
    <row r="29" spans="1:15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  <c r="O29" s="15"/>
    </row>
    <row r="30" spans="1:15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  <c r="O30" s="15"/>
    </row>
    <row r="31" spans="1:15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  <c r="O31" s="15"/>
    </row>
    <row r="32" spans="1:15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  <c r="O32" s="15"/>
    </row>
    <row r="33" spans="1:15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  <c r="O33" s="15"/>
    </row>
    <row r="34" spans="1:15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  <c r="O34" s="15"/>
    </row>
    <row r="35" spans="1:15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  <c r="O35" s="15"/>
    </row>
    <row r="36" spans="1:15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  <c r="O36" s="15"/>
    </row>
    <row r="37" spans="1:15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  <c r="O37" s="15"/>
    </row>
    <row r="38" spans="1:15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  <c r="O38" s="15"/>
    </row>
    <row r="39" spans="1:15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  <c r="O39" s="15"/>
    </row>
    <row r="40" spans="1:15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  <c r="O40" s="15"/>
    </row>
    <row r="41" spans="1:15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  <c r="O41" s="15"/>
    </row>
    <row r="42" spans="1:15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  <c r="O42" s="15"/>
    </row>
    <row r="43" spans="1:15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  <c r="O43" s="15"/>
    </row>
    <row r="44" spans="1:15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  <c r="O44" s="15"/>
    </row>
    <row r="45" spans="1:15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  <c r="O45" s="15"/>
    </row>
    <row r="46" spans="1:15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  <c r="O46" s="15"/>
    </row>
    <row r="47" spans="1:15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  <c r="O47" s="15"/>
    </row>
    <row r="48" spans="1:15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  <c r="O48" s="15"/>
    </row>
    <row r="49" spans="1:15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  <c r="O49" s="15"/>
    </row>
    <row r="50" spans="1:15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  <c r="O50" s="15"/>
    </row>
    <row r="51" spans="1:15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  <c r="O51" s="15"/>
    </row>
    <row r="52" spans="1:15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  <c r="O52" s="15"/>
    </row>
    <row r="53" spans="1:15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  <c r="O53" s="15"/>
    </row>
    <row r="54" spans="1:15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  <c r="O54" s="15"/>
    </row>
    <row r="55" spans="1:15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  <c r="O55" s="15"/>
    </row>
    <row r="56" spans="1:15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  <c r="O56" s="15"/>
    </row>
    <row r="57" spans="1:15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  <c r="O57" s="15"/>
    </row>
    <row r="58" spans="1:15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  <c r="O58" s="15"/>
    </row>
    <row r="59" spans="1:15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  <c r="O59" s="15"/>
    </row>
    <row r="60" spans="1:15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  <c r="O60" s="15"/>
    </row>
    <row r="61" spans="1:15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  <c r="O61" s="15"/>
    </row>
    <row r="62" spans="1:15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  <c r="O62" s="15"/>
    </row>
    <row r="63" spans="1:15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  <c r="O63" s="92"/>
    </row>
    <row r="64" spans="1:15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  <c r="O64" s="15"/>
    </row>
    <row r="65" spans="1:15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  <c r="O65" s="15"/>
    </row>
    <row r="66" spans="1:15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  <c r="O66" s="15"/>
    </row>
    <row r="67" spans="1:15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  <c r="O67" s="15"/>
    </row>
    <row r="68" spans="1:15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  <c r="O68" s="15"/>
    </row>
    <row r="69" spans="1:15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  <c r="O69" s="15"/>
    </row>
    <row r="70" spans="1:15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  <c r="O70" s="15"/>
    </row>
    <row r="71" spans="1:15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  <c r="O71" s="15"/>
    </row>
    <row r="72" spans="1:15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  <c r="O72" s="15"/>
    </row>
    <row r="73" spans="1:15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  <c r="O73" s="15"/>
    </row>
    <row r="74" spans="1:15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  <c r="O74" s="15"/>
    </row>
    <row r="75" spans="1:15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  <c r="O75" s="15"/>
    </row>
    <row r="76" spans="1:15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  <c r="O76" s="15"/>
    </row>
    <row r="77" spans="1:15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  <c r="O77" s="15"/>
    </row>
    <row r="78" spans="1:15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  <c r="O78" s="15"/>
    </row>
    <row r="79" spans="1:15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  <c r="O79" s="15"/>
    </row>
    <row r="80" spans="1:15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  <c r="O80" s="15"/>
    </row>
    <row r="81" spans="1:15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  <c r="O81" s="15"/>
    </row>
    <row r="82" spans="1:15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  <c r="O82" s="15"/>
    </row>
    <row r="83" spans="1:15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  <c r="O83" s="15"/>
    </row>
    <row r="84" spans="1:15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  <c r="O84" s="15"/>
    </row>
    <row r="85" spans="1:15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  <c r="O85" s="15"/>
    </row>
    <row r="86" spans="1:15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  <c r="O86" s="15"/>
    </row>
    <row r="87" spans="1:15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  <c r="O87" s="15"/>
    </row>
    <row r="88" spans="1:15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  <c r="O88" s="15"/>
    </row>
    <row r="89" spans="1:15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  <c r="O89" s="15"/>
    </row>
    <row r="90" spans="1:15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  <c r="O90" s="15"/>
    </row>
    <row r="91" spans="1:15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  <c r="O91" s="15"/>
    </row>
    <row r="92" spans="1:15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  <c r="O92" s="15"/>
    </row>
    <row r="93" spans="1:15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  <c r="O93" s="15"/>
    </row>
    <row r="94" spans="1:15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  <c r="O94" s="15"/>
    </row>
    <row r="95" spans="1:15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  <c r="O95" s="15"/>
    </row>
    <row r="96" spans="1:15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  <c r="O96" s="15"/>
    </row>
    <row r="97" spans="1:15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  <c r="O97" s="15"/>
    </row>
    <row r="98" spans="1:15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  <c r="O98" s="15"/>
    </row>
    <row r="99" spans="1:15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  <c r="O99" s="15"/>
    </row>
    <row r="100" spans="1:15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  <c r="O100" s="15"/>
    </row>
    <row r="101" spans="1:15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  <c r="O101" s="15"/>
    </row>
    <row r="102" spans="1:15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  <c r="O102" s="15"/>
    </row>
    <row r="103" spans="1:15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  <c r="O103" s="15"/>
    </row>
    <row r="104" spans="1:15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  <c r="O104" s="15"/>
    </row>
    <row r="105" spans="1:15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  <c r="O105" s="15"/>
    </row>
    <row r="106" spans="1:15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  <c r="O106" s="15"/>
    </row>
    <row r="107" spans="1:15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  <c r="O107" s="15"/>
    </row>
    <row r="108" spans="1:15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  <c r="O108" s="15"/>
    </row>
    <row r="109" spans="1:15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  <c r="O109" s="15"/>
    </row>
    <row r="110" spans="1:15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  <c r="O110" s="15"/>
    </row>
    <row r="111" spans="1:15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  <c r="O111" s="15"/>
    </row>
    <row r="112" spans="1:15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  <c r="O112" s="15"/>
    </row>
    <row r="113" spans="1:15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  <c r="O113" s="15"/>
    </row>
    <row r="114" spans="1:15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  <c r="O114" s="15"/>
    </row>
    <row r="115" spans="1:15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  <c r="O115" s="15"/>
    </row>
    <row r="116" spans="1:15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  <c r="O116" s="15"/>
    </row>
    <row r="117" spans="1:15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  <c r="O117" s="15"/>
    </row>
    <row r="118" spans="1:15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  <c r="O118" s="15"/>
    </row>
    <row r="119" spans="1:15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  <c r="O119" s="15"/>
    </row>
    <row r="120" spans="1:15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  <c r="O120" s="92"/>
    </row>
    <row r="121" spans="1:15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  <c r="O121" s="15"/>
    </row>
    <row r="122" spans="1:15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  <c r="O122" s="15"/>
    </row>
    <row r="123" spans="1:15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  <c r="O123" s="15"/>
    </row>
    <row r="124" spans="1:15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  <c r="O124" s="15"/>
    </row>
    <row r="125" spans="1:15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  <c r="O125" s="15"/>
    </row>
    <row r="126" spans="1:15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  <c r="O126" s="15"/>
    </row>
    <row r="127" spans="1:15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  <c r="O127" s="15"/>
    </row>
    <row r="128" spans="1:15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  <c r="O128" s="15"/>
    </row>
    <row r="129" spans="1:15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4" si="9">SUM(I129:J129)</f>
        <v>0</v>
      </c>
      <c r="L129" s="15"/>
      <c r="M129" s="65"/>
      <c r="N129" s="15"/>
      <c r="O129" s="15"/>
    </row>
    <row r="130" spans="1:15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  <c r="O130" s="15"/>
    </row>
    <row r="131" spans="1:15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  <c r="O131" s="15"/>
    </row>
    <row r="132" spans="1:15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  <c r="O132" s="15"/>
    </row>
    <row r="133" spans="1:15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  <c r="O133" s="15"/>
    </row>
    <row r="134" spans="1:15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9"/>
        <v>0</v>
      </c>
      <c r="L134" s="15"/>
      <c r="M134" s="65"/>
      <c r="N134" s="15"/>
      <c r="O134" s="15"/>
    </row>
    <row r="135" spans="1:15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  <c r="O135" s="15"/>
    </row>
    <row r="136" spans="1:15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  <c r="O136" s="15"/>
    </row>
    <row r="137" spans="1:15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  <c r="O137" s="15"/>
    </row>
    <row r="138" spans="1:15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  <c r="O138" s="15"/>
    </row>
    <row r="139" spans="1:15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  <c r="O139" s="15"/>
    </row>
    <row r="140" spans="1:15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  <c r="O140" s="15"/>
    </row>
    <row r="141" spans="1:15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  <c r="O141" s="15"/>
    </row>
    <row r="142" spans="1:15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  <c r="O142" s="15"/>
    </row>
    <row r="143" spans="1:15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  <c r="O143" s="15"/>
    </row>
    <row r="144" spans="1:15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  <c r="O144" s="15"/>
    </row>
    <row r="145" spans="1:15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  <c r="O145" s="92"/>
    </row>
    <row r="146" spans="1:15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  <c r="O146" s="15"/>
    </row>
    <row r="147" spans="1:15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  <c r="O147" s="15"/>
    </row>
    <row r="148" spans="1:15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  <c r="O148" s="15"/>
    </row>
    <row r="149" spans="1:15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  <c r="O149" s="15"/>
    </row>
    <row r="150" spans="1:15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  <c r="O150" s="15"/>
    </row>
    <row r="151" spans="1:15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  <c r="O151" s="15"/>
    </row>
    <row r="152" spans="1:15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  <c r="O152" s="15"/>
    </row>
    <row r="153" spans="1:15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  <c r="O153" s="15"/>
    </row>
    <row r="154" spans="1:15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  <c r="O154" s="15"/>
    </row>
    <row r="155" spans="1:15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  <c r="O155" s="14"/>
    </row>
    <row r="156" spans="1:15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  <c r="O156" s="15"/>
    </row>
    <row r="157" spans="1:15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  <c r="O157" s="15"/>
    </row>
    <row r="158" spans="1:15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  <c r="O158" s="15"/>
    </row>
    <row r="159" spans="1:15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  <c r="O159" s="15"/>
    </row>
    <row r="160" spans="1:15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  <c r="O160" s="15"/>
    </row>
    <row r="161" spans="1:15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  <c r="O161" s="15"/>
    </row>
    <row r="162" spans="1:15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  <c r="O162" s="25"/>
    </row>
    <row r="163" spans="1:15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  <c r="O163" s="15"/>
    </row>
    <row r="164" spans="1:15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  <c r="O164" s="15"/>
    </row>
    <row r="165" spans="1:15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  <c r="O165" s="15"/>
    </row>
    <row r="166" spans="1:15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  <c r="O166" s="15"/>
    </row>
    <row r="167" spans="1:15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  <c r="O167" s="15"/>
    </row>
    <row r="168" spans="1:15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  <c r="O168" s="15"/>
    </row>
    <row r="169" spans="1:15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  <c r="O169" s="25"/>
    </row>
    <row r="170" spans="1:15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  <c r="O170" s="25"/>
    </row>
    <row r="171" spans="1:15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  <c r="O171" s="15"/>
    </row>
    <row r="172" spans="1:15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  <c r="O172" s="15"/>
    </row>
    <row r="173" spans="1:15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  <c r="O173" s="15"/>
    </row>
    <row r="174" spans="1:15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5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gul1qhl/iX+LHlG+37xKta4ETy4ZfqlpsWBgnLSKkdx3lMKF7CLV6VwgGsa9bauwGOaPiUmooITGbZkTe1vAeg==" saltValue="eqRgPn1CKua4uxWUnT9wsg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1"/>
  <sheetViews>
    <sheetView tabSelected="1" workbookViewId="0">
      <selection activeCell="E23" sqref="E23"/>
    </sheetView>
  </sheetViews>
  <sheetFormatPr defaultColWidth="9.125" defaultRowHeight="18.75" x14ac:dyDescent="0.3"/>
  <cols>
    <col min="1" max="1" width="36.25" style="15" customWidth="1"/>
    <col min="2" max="2" width="19.625" style="15" customWidth="1"/>
    <col min="3" max="3" width="19.75" style="15" customWidth="1"/>
    <col min="4" max="4" width="20.875" style="15" customWidth="1"/>
    <col min="5" max="5" width="11.125" style="15" customWidth="1"/>
    <col min="6" max="6" width="16" style="15" bestFit="1" customWidth="1"/>
    <col min="7" max="7" width="10.75" style="15" bestFit="1" customWidth="1"/>
    <col min="8" max="8" width="13.625" style="15" bestFit="1" customWidth="1"/>
    <col min="9" max="9" width="15.125" style="15" bestFit="1" customWidth="1"/>
    <col min="10" max="10" width="10.875" style="15" customWidth="1"/>
    <col min="11" max="11" width="9.25" style="15" customWidth="1"/>
    <col min="12" max="12" width="10.75" style="15" bestFit="1" customWidth="1"/>
    <col min="13" max="13" width="13.625" style="15" bestFit="1" customWidth="1"/>
    <col min="14" max="14" width="15.125" style="15" bestFit="1" customWidth="1"/>
    <col min="15" max="16384" width="9.125" style="15"/>
  </cols>
  <sheetData>
    <row r="1" spans="1:6" ht="23.25" x14ac:dyDescent="0.35">
      <c r="A1" s="20" t="s">
        <v>1</v>
      </c>
      <c r="B1" s="12" t="s">
        <v>578</v>
      </c>
      <c r="C1" s="305"/>
      <c r="D1" s="306"/>
      <c r="F1" s="66" t="s">
        <v>51</v>
      </c>
    </row>
    <row r="2" spans="1:6" ht="23.25" x14ac:dyDescent="0.35">
      <c r="A2" s="20" t="s">
        <v>41</v>
      </c>
      <c r="B2" s="13" t="s">
        <v>42</v>
      </c>
      <c r="C2" s="23"/>
      <c r="D2" s="23"/>
      <c r="F2" s="67" t="s">
        <v>182</v>
      </c>
    </row>
    <row r="3" spans="1:6" ht="27" x14ac:dyDescent="0.35">
      <c r="A3" s="20" t="s">
        <v>46</v>
      </c>
      <c r="B3" s="10" t="s">
        <v>579</v>
      </c>
      <c r="C3" s="423"/>
      <c r="D3" s="23"/>
      <c r="F3" s="16"/>
    </row>
    <row r="5" spans="1:6" ht="21" x14ac:dyDescent="0.35">
      <c r="A5" s="14" t="s">
        <v>571</v>
      </c>
      <c r="B5" s="14"/>
      <c r="C5" s="14"/>
      <c r="D5" s="14"/>
    </row>
    <row r="6" spans="1:6" ht="21" x14ac:dyDescent="0.35">
      <c r="A6" s="14"/>
      <c r="B6" s="14"/>
      <c r="C6" s="14"/>
      <c r="D6" s="14"/>
    </row>
    <row r="7" spans="1:6" ht="21.75" thickBot="1" x14ac:dyDescent="0.4">
      <c r="A7" s="16"/>
      <c r="D7" s="17" t="s">
        <v>19</v>
      </c>
    </row>
    <row r="8" spans="1:6" ht="21.75" thickBot="1" x14ac:dyDescent="0.4">
      <c r="B8" s="451" t="str">
        <f>B3</f>
        <v>เทคโนโลยีสารสนเทศ</v>
      </c>
      <c r="C8" s="452"/>
      <c r="D8" s="453"/>
    </row>
    <row r="9" spans="1:6" s="25" customFormat="1" ht="21.75" customHeight="1" x14ac:dyDescent="0.3">
      <c r="A9" s="437" t="s">
        <v>577</v>
      </c>
      <c r="B9" s="445" t="s">
        <v>20</v>
      </c>
      <c r="C9" s="447" t="s">
        <v>21</v>
      </c>
      <c r="D9" s="449" t="s">
        <v>22</v>
      </c>
    </row>
    <row r="10" spans="1:6" s="74" customFormat="1" x14ac:dyDescent="0.3">
      <c r="A10" s="438"/>
      <c r="B10" s="446"/>
      <c r="C10" s="448"/>
      <c r="D10" s="450"/>
    </row>
    <row r="11" spans="1:6" s="74" customFormat="1" x14ac:dyDescent="0.3">
      <c r="A11" s="18" t="s">
        <v>572</v>
      </c>
      <c r="B11" s="167"/>
      <c r="C11" s="168"/>
      <c r="D11" s="424" t="e">
        <f>C11/$B$15</f>
        <v>#DIV/0!</v>
      </c>
    </row>
    <row r="12" spans="1:6" s="74" customFormat="1" x14ac:dyDescent="0.3">
      <c r="A12" s="18" t="s">
        <v>573</v>
      </c>
      <c r="B12" s="167"/>
      <c r="C12" s="168"/>
      <c r="D12" s="424" t="e">
        <f>C12/$B$15</f>
        <v>#DIV/0!</v>
      </c>
    </row>
    <row r="13" spans="1:6" s="74" customFormat="1" ht="19.5" thickBot="1" x14ac:dyDescent="0.35">
      <c r="A13" s="174" t="s">
        <v>574</v>
      </c>
      <c r="B13" s="175"/>
      <c r="C13" s="176"/>
      <c r="D13" s="425" t="e">
        <f>C13/$B$15</f>
        <v>#DIV/0!</v>
      </c>
    </row>
    <row r="14" spans="1:6" x14ac:dyDescent="0.3">
      <c r="A14" s="55"/>
      <c r="B14" s="55"/>
      <c r="C14" s="55"/>
      <c r="D14" s="55"/>
    </row>
    <row r="15" spans="1:6" x14ac:dyDescent="0.3">
      <c r="A15" s="19" t="s">
        <v>23</v>
      </c>
      <c r="B15" s="9"/>
      <c r="C15" s="15" t="s">
        <v>47</v>
      </c>
    </row>
    <row r="16" spans="1:6" x14ac:dyDescent="0.3">
      <c r="A16" s="19"/>
      <c r="B16" s="23"/>
    </row>
    <row r="17" spans="1:4" ht="21" x14ac:dyDescent="0.35">
      <c r="A17" s="14" t="s">
        <v>575</v>
      </c>
    </row>
    <row r="18" spans="1:4" ht="19.5" thickBot="1" x14ac:dyDescent="0.35">
      <c r="C18" s="17" t="s">
        <v>568</v>
      </c>
    </row>
    <row r="19" spans="1:4" x14ac:dyDescent="0.3">
      <c r="A19" s="437" t="s">
        <v>577</v>
      </c>
      <c r="B19" s="439" t="s">
        <v>576</v>
      </c>
      <c r="C19" s="440"/>
    </row>
    <row r="20" spans="1:4" x14ac:dyDescent="0.3">
      <c r="A20" s="438"/>
      <c r="B20" s="441"/>
      <c r="C20" s="442"/>
    </row>
    <row r="21" spans="1:4" x14ac:dyDescent="0.3">
      <c r="A21" s="18" t="s">
        <v>572</v>
      </c>
      <c r="B21" s="443"/>
      <c r="C21" s="444"/>
    </row>
    <row r="22" spans="1:4" x14ac:dyDescent="0.3">
      <c r="A22" s="18" t="s">
        <v>573</v>
      </c>
      <c r="B22" s="433"/>
      <c r="C22" s="434"/>
    </row>
    <row r="23" spans="1:4" ht="19.5" thickBot="1" x14ac:dyDescent="0.35">
      <c r="A23" s="174" t="s">
        <v>574</v>
      </c>
      <c r="B23" s="435"/>
      <c r="C23" s="436"/>
    </row>
    <row r="26" spans="1:4" ht="22.5" x14ac:dyDescent="0.35">
      <c r="A26" s="15" t="s">
        <v>29</v>
      </c>
      <c r="B26" s="14"/>
      <c r="C26" s="14"/>
      <c r="D26" s="14"/>
    </row>
    <row r="28" spans="1:4" x14ac:dyDescent="0.3">
      <c r="A28" s="303"/>
      <c r="B28" s="303"/>
      <c r="C28" s="303"/>
      <c r="D28" s="303"/>
    </row>
    <row r="29" spans="1:4" x14ac:dyDescent="0.3">
      <c r="A29" s="304"/>
      <c r="B29" s="304"/>
      <c r="C29" s="304"/>
      <c r="D29" s="304"/>
    </row>
    <row r="31" spans="1:4" x14ac:dyDescent="0.3">
      <c r="A31" s="304"/>
      <c r="B31" s="304"/>
      <c r="C31" s="304"/>
      <c r="D31" s="304"/>
    </row>
  </sheetData>
  <sheetProtection algorithmName="SHA-512" hashValue="5/fxJA9AmzEJk/8NOsXh7rkKl8n7v4Y5g9fvbades+PpokOL4q/3bZjz1lJHKi7780B8vjPV4aZ7+MCamGtM9w==" saltValue="GqrITXmY5gVA/TEs9YVPpQ==" spinCount="100000" sheet="1" objects="1" scenarios="1"/>
  <mergeCells count="10">
    <mergeCell ref="A9:A10"/>
    <mergeCell ref="B9:B10"/>
    <mergeCell ref="C9:C10"/>
    <mergeCell ref="D9:D10"/>
    <mergeCell ref="B8:D8"/>
    <mergeCell ref="B22:C22"/>
    <mergeCell ref="B23:C23"/>
    <mergeCell ref="A19:A20"/>
    <mergeCell ref="B19:C20"/>
    <mergeCell ref="B21:C21"/>
  </mergeCells>
  <dataValidations count="3">
    <dataValidation type="whole" allowBlank="1" showInputMessage="1" showErrorMessage="1" sqref="B15:B16">
      <formula1>0</formula1>
      <formula2>40</formula2>
    </dataValidation>
    <dataValidation type="whole" allowBlank="1" showInputMessage="1" showErrorMessage="1" error="จำนวน 0-10000 เท่านั้น" sqref="B11:B13">
      <formula1>0</formula1>
      <formula2>10000</formula2>
    </dataValidation>
    <dataValidation type="whole" allowBlank="1" showInputMessage="1" showErrorMessage="1" error="&lt;= 150,000" sqref="C11:C13">
      <formula1>0</formula1>
      <formula2>150000</formula2>
    </dataValidation>
  </dataValidations>
  <printOptions horizontalCentered="1"/>
  <pageMargins left="0.75" right="0" top="1" bottom="0.25" header="0.3" footer="0.3"/>
  <pageSetup paperSize="9" scale="75" orientation="portrait" horizontalDpi="4294967294" r:id="rId1"/>
  <headerFooter>
    <oddFooter>&amp;L&amp;F/&amp;A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datatable!$A$1:$A$4</xm:f>
          </x14:formula1>
          <xm:sqref>B2</xm:sqref>
        </x14:dataValidation>
        <x14:dataValidation type="list" allowBlank="1" showInputMessage="1" showErrorMessage="1">
          <x14:formula1>
            <xm:f>datatable!$X$9:$X$27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workbookViewId="0">
      <selection activeCell="B4" sqref="B4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22" t="str">
        <f>A!B3</f>
        <v>เทคโนโลยีสารสนเทศ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4" ht="23.25" x14ac:dyDescent="0.35">
      <c r="A5" s="50" t="s">
        <v>479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4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4" ht="19.5" thickBot="1" x14ac:dyDescent="0.35">
      <c r="I7" s="169"/>
      <c r="J7" s="169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  <c r="N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a0n9BTNbd6xUdY/zTEUY4J5Sp5ST/f3jgYHMjjBYasBGP6sB2KnTshYaXXRjAu8FDPTZPguvNfC141Ywei9wrw==" saltValue="PzCgp/8S8abogyPCqVdRy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"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13.375" style="15" customWidth="1"/>
    <col min="3" max="3" width="11.625" style="86" customWidth="1"/>
    <col min="4" max="4" width="4.375" style="15" bestFit="1" customWidth="1"/>
    <col min="5" max="5" width="46.125" style="15" bestFit="1" customWidth="1"/>
    <col min="6" max="7" width="11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3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3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3" ht="27" x14ac:dyDescent="0.35">
      <c r="A3" s="20" t="s">
        <v>46</v>
      </c>
      <c r="B3" s="22" t="str">
        <f>A!B3</f>
        <v>เทคโนโลยีสารสนเทศ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3" ht="23.25" x14ac:dyDescent="0.35">
      <c r="A4" s="20" t="s">
        <v>206</v>
      </c>
      <c r="B4" s="24" t="s">
        <v>362</v>
      </c>
      <c r="C4" s="85"/>
      <c r="D4" s="14"/>
      <c r="E4" s="14"/>
      <c r="F4" s="73"/>
      <c r="G4" s="73"/>
      <c r="I4" s="169"/>
      <c r="J4" s="169"/>
      <c r="K4" s="169"/>
      <c r="L4" s="15"/>
      <c r="M4" s="15"/>
    </row>
    <row r="5" spans="1:13" ht="23.25" x14ac:dyDescent="0.35">
      <c r="A5" s="50" t="s">
        <v>220</v>
      </c>
      <c r="B5" s="24"/>
      <c r="C5" s="85"/>
      <c r="D5" s="14"/>
      <c r="E5" s="14"/>
      <c r="F5" s="73"/>
      <c r="G5" s="73"/>
      <c r="I5" s="169"/>
      <c r="J5" s="169"/>
      <c r="K5" s="169"/>
      <c r="L5" s="15"/>
      <c r="M5" s="15"/>
    </row>
    <row r="6" spans="1:13" ht="21.75" x14ac:dyDescent="0.3">
      <c r="A6" s="15" t="s">
        <v>29</v>
      </c>
      <c r="I6" s="169"/>
      <c r="J6" s="169"/>
      <c r="K6" s="169"/>
      <c r="L6" s="15"/>
      <c r="M6" s="15"/>
    </row>
    <row r="7" spans="1:13" ht="19.5" thickBot="1" x14ac:dyDescent="0.35">
      <c r="I7" s="169"/>
      <c r="J7" s="169"/>
      <c r="K7" s="173" t="s">
        <v>52</v>
      </c>
      <c r="L7" s="15"/>
      <c r="M7" s="15"/>
    </row>
    <row r="8" spans="1:13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81" t="s">
        <v>45</v>
      </c>
      <c r="J8" s="481"/>
      <c r="K8" s="482"/>
      <c r="L8" s="14"/>
      <c r="M8" s="14"/>
    </row>
    <row r="9" spans="1:13" s="49" customFormat="1" ht="21" x14ac:dyDescent="0.35">
      <c r="A9" s="51"/>
      <c r="B9" s="52"/>
      <c r="C9" s="87"/>
      <c r="D9" s="52"/>
      <c r="E9" s="52"/>
      <c r="F9" s="71"/>
      <c r="G9" s="146"/>
      <c r="H9" s="146"/>
      <c r="I9" s="368">
        <v>2558</v>
      </c>
      <c r="J9" s="369">
        <v>2559</v>
      </c>
      <c r="K9" s="370">
        <v>2560</v>
      </c>
      <c r="L9" s="73"/>
      <c r="M9" s="73"/>
    </row>
    <row r="10" spans="1:13" s="49" customFormat="1" ht="21" x14ac:dyDescent="0.35">
      <c r="A10" s="60" t="s">
        <v>158</v>
      </c>
      <c r="B10" s="76"/>
      <c r="C10" s="77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3" ht="21" x14ac:dyDescent="0.35">
      <c r="A11" s="60">
        <v>1</v>
      </c>
      <c r="B11" s="82" t="s">
        <v>217</v>
      </c>
      <c r="C11" s="83"/>
      <c r="D11" s="54"/>
      <c r="E11" s="55"/>
      <c r="F11" s="75"/>
      <c r="G11" s="147" t="s">
        <v>349</v>
      </c>
      <c r="H11" s="342"/>
      <c r="I11" s="226"/>
      <c r="J11" s="223"/>
      <c r="K11" s="63"/>
      <c r="L11" s="15"/>
      <c r="M11" s="15"/>
    </row>
    <row r="12" spans="1:13" x14ac:dyDescent="0.3">
      <c r="A12" s="53"/>
      <c r="B12" s="89">
        <v>1.1000000000000001</v>
      </c>
      <c r="C12" s="55" t="s">
        <v>207</v>
      </c>
      <c r="D12" s="55"/>
      <c r="F12" s="75"/>
      <c r="G12" s="147" t="s">
        <v>349</v>
      </c>
      <c r="H12" s="342"/>
      <c r="I12" s="68"/>
      <c r="J12" s="69"/>
      <c r="K12" s="363"/>
    </row>
    <row r="13" spans="1:13" x14ac:dyDescent="0.3">
      <c r="A13" s="53"/>
      <c r="B13" s="89">
        <v>1.2</v>
      </c>
      <c r="C13" s="55" t="s">
        <v>208</v>
      </c>
      <c r="D13" s="54"/>
      <c r="F13" s="75"/>
      <c r="G13" s="147" t="s">
        <v>349</v>
      </c>
      <c r="H13" s="342"/>
      <c r="I13" s="68"/>
      <c r="J13" s="69"/>
      <c r="K13" s="363"/>
    </row>
    <row r="14" spans="1:13" x14ac:dyDescent="0.3">
      <c r="A14" s="53"/>
      <c r="B14" s="89">
        <v>1.3</v>
      </c>
      <c r="C14" s="55" t="s">
        <v>210</v>
      </c>
      <c r="D14" s="54"/>
      <c r="F14" s="75"/>
      <c r="G14" s="147" t="s">
        <v>349</v>
      </c>
      <c r="H14" s="342"/>
      <c r="I14" s="68"/>
      <c r="J14" s="69"/>
      <c r="K14" s="363"/>
    </row>
    <row r="15" spans="1:13" x14ac:dyDescent="0.3">
      <c r="A15" s="53"/>
      <c r="B15" s="89">
        <v>1.4</v>
      </c>
      <c r="C15" s="55" t="s">
        <v>211</v>
      </c>
      <c r="D15" s="54"/>
      <c r="F15" s="75"/>
      <c r="G15" s="147" t="s">
        <v>349</v>
      </c>
      <c r="H15" s="342"/>
      <c r="I15" s="68"/>
      <c r="J15" s="69"/>
      <c r="K15" s="363"/>
    </row>
    <row r="16" spans="1:13" x14ac:dyDescent="0.3">
      <c r="A16" s="53"/>
      <c r="B16" s="89">
        <v>1.5</v>
      </c>
      <c r="C16" s="55" t="s">
        <v>212</v>
      </c>
      <c r="D16" s="54"/>
      <c r="F16" s="75"/>
      <c r="G16" s="147" t="s">
        <v>349</v>
      </c>
      <c r="H16" s="342"/>
      <c r="I16" s="68"/>
      <c r="J16" s="69"/>
      <c r="K16" s="363"/>
    </row>
    <row r="17" spans="1:13" x14ac:dyDescent="0.3">
      <c r="A17" s="53"/>
      <c r="B17" s="89">
        <v>1.6</v>
      </c>
      <c r="C17" s="55" t="s">
        <v>209</v>
      </c>
      <c r="D17" s="54"/>
      <c r="F17" s="75"/>
      <c r="G17" s="147" t="s">
        <v>349</v>
      </c>
      <c r="H17" s="342"/>
      <c r="I17" s="68"/>
      <c r="J17" s="69"/>
      <c r="K17" s="363"/>
    </row>
    <row r="18" spans="1:13" x14ac:dyDescent="0.3">
      <c r="A18" s="53"/>
      <c r="B18" s="89">
        <v>1.7</v>
      </c>
      <c r="C18" s="55" t="s">
        <v>214</v>
      </c>
      <c r="D18" s="54"/>
      <c r="F18" s="75"/>
      <c r="G18" s="147" t="s">
        <v>349</v>
      </c>
      <c r="H18" s="342"/>
      <c r="I18" s="68"/>
      <c r="J18" s="69"/>
      <c r="K18" s="363"/>
    </row>
    <row r="19" spans="1:13" x14ac:dyDescent="0.3">
      <c r="A19" s="53"/>
      <c r="B19" s="89">
        <v>1.8</v>
      </c>
      <c r="C19" s="55" t="s">
        <v>213</v>
      </c>
      <c r="D19" s="54"/>
      <c r="F19" s="75"/>
      <c r="G19" s="147" t="s">
        <v>349</v>
      </c>
      <c r="H19" s="342"/>
      <c r="I19" s="68"/>
      <c r="J19" s="69"/>
      <c r="K19" s="363"/>
    </row>
    <row r="20" spans="1:13" x14ac:dyDescent="0.3">
      <c r="A20" s="53"/>
      <c r="B20" s="89">
        <v>1.9</v>
      </c>
      <c r="C20" s="55" t="s">
        <v>215</v>
      </c>
      <c r="D20" s="54"/>
      <c r="F20" s="75"/>
      <c r="G20" s="147" t="s">
        <v>349</v>
      </c>
      <c r="H20" s="342"/>
      <c r="I20" s="68"/>
      <c r="J20" s="69"/>
      <c r="K20" s="363"/>
    </row>
    <row r="21" spans="1:13" x14ac:dyDescent="0.3">
      <c r="A21" s="53"/>
      <c r="B21" s="153">
        <v>1.1000000000000001</v>
      </c>
      <c r="C21" s="55" t="s">
        <v>216</v>
      </c>
      <c r="D21" s="54"/>
      <c r="F21" s="75"/>
      <c r="G21" s="147" t="s">
        <v>349</v>
      </c>
      <c r="H21" s="342"/>
      <c r="I21" s="68"/>
      <c r="J21" s="69"/>
      <c r="K21" s="363"/>
    </row>
    <row r="22" spans="1:13" x14ac:dyDescent="0.3">
      <c r="A22" s="53"/>
      <c r="B22" s="153">
        <v>1.1100000000000001</v>
      </c>
      <c r="C22" s="55" t="s">
        <v>159</v>
      </c>
      <c r="D22" s="54"/>
      <c r="F22" s="75"/>
      <c r="G22" s="147" t="s">
        <v>349</v>
      </c>
      <c r="H22" s="342"/>
      <c r="I22" s="68"/>
      <c r="J22" s="69"/>
      <c r="K22" s="363"/>
    </row>
    <row r="23" spans="1:13" x14ac:dyDescent="0.3">
      <c r="A23" s="53"/>
      <c r="C23" s="55"/>
      <c r="D23" s="54"/>
      <c r="F23" s="75"/>
      <c r="G23" s="147"/>
      <c r="H23" s="342"/>
      <c r="I23" s="226"/>
      <c r="J23" s="223"/>
      <c r="K23" s="63"/>
    </row>
    <row r="24" spans="1:13" s="94" customFormat="1" ht="21" x14ac:dyDescent="0.35">
      <c r="A24" s="96"/>
      <c r="B24" s="97" t="s">
        <v>218</v>
      </c>
      <c r="C24" s="98"/>
      <c r="D24" s="99"/>
      <c r="E24" s="97"/>
      <c r="F24" s="150"/>
      <c r="G24" s="100"/>
      <c r="H24" s="344"/>
      <c r="I24" s="351">
        <f>SUM(I12:I22)</f>
        <v>0</v>
      </c>
      <c r="J24" s="352">
        <f t="shared" ref="J24:K24" si="0">SUM(J12:J22)</f>
        <v>0</v>
      </c>
      <c r="K24" s="101">
        <f t="shared" si="0"/>
        <v>0</v>
      </c>
      <c r="M24" s="339"/>
    </row>
    <row r="25" spans="1:13" ht="21" x14ac:dyDescent="0.35">
      <c r="A25" s="60" t="s">
        <v>219</v>
      </c>
      <c r="B25" s="61"/>
      <c r="C25" s="89"/>
      <c r="D25" s="59"/>
      <c r="E25" s="54"/>
      <c r="F25" s="147"/>
      <c r="G25" s="75"/>
      <c r="H25" s="342"/>
      <c r="I25" s="226"/>
      <c r="J25" s="223"/>
      <c r="K25" s="63"/>
      <c r="M25" s="340"/>
    </row>
    <row r="26" spans="1:13" ht="21" x14ac:dyDescent="0.35">
      <c r="A26" s="60">
        <v>2</v>
      </c>
      <c r="B26" s="61" t="s">
        <v>163</v>
      </c>
      <c r="C26" s="15"/>
      <c r="E26" s="55"/>
      <c r="F26" s="57"/>
      <c r="G26" s="364"/>
      <c r="H26" s="342"/>
      <c r="I26" s="68"/>
      <c r="J26" s="69"/>
      <c r="K26" s="363"/>
      <c r="M26" s="340"/>
    </row>
    <row r="27" spans="1:13" x14ac:dyDescent="0.3">
      <c r="A27" s="53"/>
      <c r="B27" s="275" t="s">
        <v>165</v>
      </c>
      <c r="C27" s="365" t="s">
        <v>164</v>
      </c>
      <c r="E27" s="55"/>
      <c r="F27" s="57"/>
      <c r="G27" s="364"/>
      <c r="H27" s="342"/>
      <c r="I27" s="226"/>
      <c r="J27" s="223"/>
      <c r="K27" s="63"/>
      <c r="M27" s="340"/>
    </row>
    <row r="28" spans="1:13" x14ac:dyDescent="0.3">
      <c r="A28" s="53"/>
      <c r="B28" s="366"/>
      <c r="C28" s="366"/>
      <c r="D28" s="56">
        <v>2.1</v>
      </c>
      <c r="E28" s="55" t="s">
        <v>160</v>
      </c>
      <c r="F28" s="57"/>
      <c r="G28" s="364" t="s">
        <v>338</v>
      </c>
      <c r="H28" s="342"/>
      <c r="I28" s="68"/>
      <c r="J28" s="69"/>
      <c r="K28" s="363"/>
      <c r="M28" s="340"/>
    </row>
    <row r="29" spans="1:13" x14ac:dyDescent="0.3">
      <c r="A29" s="53"/>
      <c r="B29" s="366"/>
      <c r="C29" s="366"/>
      <c r="D29" s="56">
        <v>2.2000000000000002</v>
      </c>
      <c r="E29" s="55" t="s">
        <v>161</v>
      </c>
      <c r="F29" s="57"/>
      <c r="G29" s="364" t="s">
        <v>338</v>
      </c>
      <c r="H29" s="342"/>
      <c r="I29" s="68"/>
      <c r="J29" s="69"/>
      <c r="K29" s="363"/>
      <c r="M29" s="340"/>
    </row>
    <row r="30" spans="1:13" x14ac:dyDescent="0.3">
      <c r="A30" s="53"/>
      <c r="B30" s="366"/>
      <c r="C30" s="366"/>
      <c r="D30" s="56">
        <v>2.2999999999999998</v>
      </c>
      <c r="E30" s="55" t="s">
        <v>162</v>
      </c>
      <c r="F30" s="58"/>
      <c r="G30" s="364" t="s">
        <v>338</v>
      </c>
      <c r="H30" s="342"/>
      <c r="I30" s="68"/>
      <c r="J30" s="69"/>
      <c r="K30" s="363"/>
      <c r="M30" s="340"/>
    </row>
    <row r="31" spans="1:13" x14ac:dyDescent="0.3">
      <c r="A31" s="53"/>
      <c r="B31" s="366"/>
      <c r="C31" s="366"/>
      <c r="D31" s="56">
        <v>2.4</v>
      </c>
      <c r="E31" s="55" t="s">
        <v>224</v>
      </c>
      <c r="F31" s="58"/>
      <c r="G31" s="364" t="s">
        <v>338</v>
      </c>
      <c r="H31" s="342"/>
      <c r="I31" s="68"/>
      <c r="J31" s="69"/>
      <c r="K31" s="363"/>
      <c r="M31" s="340"/>
    </row>
    <row r="32" spans="1:13" x14ac:dyDescent="0.3">
      <c r="A32" s="53"/>
      <c r="B32" s="366"/>
      <c r="C32" s="366"/>
      <c r="D32" s="56">
        <v>2.5</v>
      </c>
      <c r="E32" s="55" t="s">
        <v>225</v>
      </c>
      <c r="F32" s="58"/>
      <c r="G32" s="364" t="s">
        <v>338</v>
      </c>
      <c r="H32" s="342"/>
      <c r="I32" s="68"/>
      <c r="J32" s="69"/>
      <c r="K32" s="363"/>
      <c r="M32" s="340"/>
    </row>
    <row r="33" spans="1:14" x14ac:dyDescent="0.3">
      <c r="A33" s="53"/>
      <c r="B33" s="366"/>
      <c r="C33" s="366"/>
      <c r="D33" s="56">
        <v>2.6</v>
      </c>
      <c r="E33" s="55" t="s">
        <v>226</v>
      </c>
      <c r="F33" s="58"/>
      <c r="G33" s="364" t="s">
        <v>338</v>
      </c>
      <c r="H33" s="342"/>
      <c r="I33" s="68"/>
      <c r="J33" s="69"/>
      <c r="K33" s="363"/>
      <c r="M33" s="340"/>
    </row>
    <row r="34" spans="1:14" x14ac:dyDescent="0.3">
      <c r="A34" s="53"/>
      <c r="B34" s="366"/>
      <c r="C34" s="366"/>
      <c r="D34" s="56">
        <v>2.7</v>
      </c>
      <c r="E34" s="55" t="s">
        <v>227</v>
      </c>
      <c r="F34" s="58"/>
      <c r="G34" s="364" t="s">
        <v>338</v>
      </c>
      <c r="H34" s="342"/>
      <c r="I34" s="68"/>
      <c r="J34" s="69"/>
      <c r="K34" s="363"/>
      <c r="M34" s="340"/>
    </row>
    <row r="35" spans="1:14" x14ac:dyDescent="0.3">
      <c r="A35" s="53"/>
      <c r="B35" s="366"/>
      <c r="C35" s="366"/>
      <c r="D35" s="56">
        <v>2.8</v>
      </c>
      <c r="E35" s="55" t="s">
        <v>228</v>
      </c>
      <c r="F35" s="58"/>
      <c r="G35" s="364" t="s">
        <v>338</v>
      </c>
      <c r="H35" s="342"/>
      <c r="I35" s="68"/>
      <c r="J35" s="69"/>
      <c r="K35" s="363"/>
      <c r="M35" s="340"/>
    </row>
    <row r="36" spans="1:14" x14ac:dyDescent="0.3">
      <c r="A36" s="53"/>
      <c r="B36" s="366"/>
      <c r="C36" s="366"/>
      <c r="D36" s="56">
        <v>2.9</v>
      </c>
      <c r="E36" s="55" t="s">
        <v>229</v>
      </c>
      <c r="F36" s="58"/>
      <c r="G36" s="364" t="s">
        <v>338</v>
      </c>
      <c r="H36" s="342"/>
      <c r="I36" s="68"/>
      <c r="J36" s="69"/>
      <c r="K36" s="363"/>
      <c r="M36" s="340"/>
    </row>
    <row r="37" spans="1:14" x14ac:dyDescent="0.3">
      <c r="A37" s="53"/>
      <c r="B37" s="366"/>
      <c r="C37" s="366"/>
      <c r="D37" s="162">
        <v>2.1</v>
      </c>
      <c r="E37" s="55" t="s">
        <v>174</v>
      </c>
      <c r="F37" s="58"/>
      <c r="G37" s="364" t="s">
        <v>338</v>
      </c>
      <c r="H37" s="342"/>
      <c r="I37" s="68"/>
      <c r="J37" s="69"/>
      <c r="K37" s="363"/>
      <c r="M37" s="340"/>
    </row>
    <row r="38" spans="1:14" x14ac:dyDescent="0.3">
      <c r="A38" s="53"/>
      <c r="B38" s="366"/>
      <c r="C38" s="366"/>
      <c r="D38" s="162">
        <v>2.11</v>
      </c>
      <c r="E38" s="55" t="s">
        <v>175</v>
      </c>
      <c r="F38" s="58"/>
      <c r="G38" s="364" t="s">
        <v>338</v>
      </c>
      <c r="H38" s="342"/>
      <c r="I38" s="68"/>
      <c r="J38" s="69"/>
      <c r="K38" s="363"/>
      <c r="M38" s="340"/>
    </row>
    <row r="39" spans="1:14" ht="42" customHeight="1" x14ac:dyDescent="0.3">
      <c r="A39" s="53"/>
      <c r="B39" s="366"/>
      <c r="C39" s="366"/>
      <c r="D39" s="162">
        <v>2.12</v>
      </c>
      <c r="E39" s="78" t="s">
        <v>176</v>
      </c>
      <c r="F39" s="58"/>
      <c r="G39" s="364" t="s">
        <v>338</v>
      </c>
      <c r="H39" s="342"/>
      <c r="I39" s="68"/>
      <c r="J39" s="69"/>
      <c r="K39" s="363"/>
      <c r="M39" s="340"/>
    </row>
    <row r="40" spans="1:14" x14ac:dyDescent="0.3">
      <c r="A40" s="53"/>
      <c r="B40" s="367"/>
      <c r="C40" s="367"/>
      <c r="D40" s="162">
        <v>2.13</v>
      </c>
      <c r="E40" s="55" t="s">
        <v>173</v>
      </c>
      <c r="F40" s="58"/>
      <c r="G40" s="364" t="s">
        <v>338</v>
      </c>
      <c r="H40" s="342"/>
      <c r="I40" s="68"/>
      <c r="J40" s="69"/>
      <c r="K40" s="363"/>
      <c r="M40" s="340"/>
    </row>
    <row r="41" spans="1:14" x14ac:dyDescent="0.3">
      <c r="A41" s="53"/>
      <c r="B41" s="54"/>
      <c r="C41" s="89"/>
      <c r="D41" s="59"/>
      <c r="E41" s="54"/>
      <c r="F41" s="147"/>
      <c r="G41" s="75"/>
      <c r="H41" s="342"/>
      <c r="I41" s="226"/>
      <c r="J41" s="223"/>
      <c r="K41" s="63"/>
      <c r="L41" s="15"/>
      <c r="M41" s="65"/>
    </row>
    <row r="42" spans="1:14" s="94" customFormat="1" ht="21" x14ac:dyDescent="0.35">
      <c r="A42" s="96"/>
      <c r="B42" s="97" t="s">
        <v>363</v>
      </c>
      <c r="C42" s="98"/>
      <c r="D42" s="99"/>
      <c r="E42" s="97"/>
      <c r="F42" s="150"/>
      <c r="G42" s="100"/>
      <c r="H42" s="344"/>
      <c r="I42" s="351">
        <f>SUM(I26:I40)</f>
        <v>0</v>
      </c>
      <c r="J42" s="352">
        <f t="shared" ref="J42:K42" si="1">SUM(J26:J40)</f>
        <v>0</v>
      </c>
      <c r="K42" s="101">
        <f t="shared" si="1"/>
        <v>0</v>
      </c>
      <c r="L42" s="92"/>
      <c r="M42" s="93"/>
    </row>
    <row r="43" spans="1:14" s="2" customFormat="1" ht="21.75" thickBot="1" x14ac:dyDescent="0.4">
      <c r="A43" s="103" t="s">
        <v>364</v>
      </c>
      <c r="B43" s="104"/>
      <c r="C43" s="105"/>
      <c r="D43" s="106"/>
      <c r="E43" s="104"/>
      <c r="F43" s="151"/>
      <c r="G43" s="152"/>
      <c r="H43" s="347"/>
      <c r="I43" s="353">
        <f>SUM(I24,I42)</f>
        <v>0</v>
      </c>
      <c r="J43" s="354">
        <f>SUM(J24,J42)</f>
        <v>0</v>
      </c>
      <c r="K43" s="108">
        <f>SUM(K24,K42)</f>
        <v>0</v>
      </c>
      <c r="L43" s="25"/>
      <c r="M43" s="93"/>
      <c r="N43" s="94"/>
    </row>
    <row r="44" spans="1:14" x14ac:dyDescent="0.3">
      <c r="I44" s="169"/>
      <c r="J44" s="169"/>
      <c r="K44" s="169"/>
      <c r="L44" s="15"/>
      <c r="M44" s="15"/>
    </row>
  </sheetData>
  <sheetProtection algorithmName="SHA-512" hashValue="3xbrQNrnlhU15fT8tjJ5hCgEnP5CZR2zBJHSiAcFym9eU29cFOWJJyNJdFpnoOp+xaCqPP2tQV4adVUsnILK2g==" saltValue="1XENxLevg1csclw29mzObA==" spinCount="100000" sheet="1" objects="1" scenarios="1"/>
  <mergeCells count="2">
    <mergeCell ref="A8:E8"/>
    <mergeCell ref="I8:K8"/>
  </mergeCells>
  <printOptions horizontalCentered="1"/>
  <pageMargins left="0.2" right="0" top="0.5" bottom="0.5" header="0.3" footer="0.05"/>
  <pageSetup paperSize="9" scale="70" orientation="portrait" horizontalDpi="4294967294" r:id="rId1"/>
  <headerFooter>
    <oddFooter>&amp;L&amp;F/&amp;A&amp;Rหน้า 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datatable!$A$87:$A$92</xm:f>
          </x14:formula1>
          <xm:sqref>B28:B40</xm:sqref>
        </x14:dataValidation>
        <x14:dataValidation type="list" allowBlank="1" showInputMessage="1" showErrorMessage="1">
          <x14:formula1>
            <xm:f>datatable!$E$87:$E$90</xm:f>
          </x14:formula1>
          <xm:sqref>C28:C40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7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เทคโนโลยีสารสนเทศ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">
        <v>27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ref="K13:K14" si="1">SUM(I13:J13)</f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1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2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2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3">SUM(J19:J21)</f>
        <v>0</v>
      </c>
      <c r="K23" s="101">
        <f t="shared" si="3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4">SUM(J16,J23)</f>
        <v>0</v>
      </c>
      <c r="K24" s="108">
        <f t="shared" si="4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Jgxnte6MkTDxFrlt9xFAS+cbK6CxQ9uj7ioqWOS3ZTVwVg8G6sSQvAYiyoHTU0GPA0UKyeqy6OqfiBD+U92oKw==" saltValue="wSiHcJD8aQhUc6Ar2f+4X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3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เทคโนโลยีสารสนเทศ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2559 (ณ วันที่ 30 กันยายน 2559)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P+lspwMLkv85X5pYp4LIKJEgCmK++f2bXokrqdvKBPb4+vI0aY6FKOFObAFgiTk9PLdYw1xgBNOM6NYoFMY80A==" saltValue="yhYLIf8p33Wi/sFrYOklr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0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เทคโนโลยีสารสนเทศ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2560 (ณ วันที่ 30 กันยายน 2560)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x14ac:dyDescent="0.3">
      <c r="A22" s="109"/>
      <c r="B22" s="143"/>
      <c r="C22" s="143"/>
      <c r="D22" s="143"/>
      <c r="E22" s="143"/>
      <c r="F22" s="143"/>
      <c r="G22" s="378"/>
      <c r="H22" s="346"/>
      <c r="I22" s="246"/>
      <c r="J22" s="243"/>
      <c r="K22" s="247"/>
      <c r="L22" s="15"/>
      <c r="M22" s="15"/>
      <c r="N22" s="15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8TOtvPTAQm7SFifpTbA+zAX+VicrcZoQszCIOFzGhL6K1wNJ1vJXmTFAjXPvHAIe+uZrxtKvyVhPhO1My4Mv6Q==" saltValue="raQ8cQDTodnvxRG3t4eM4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workbookViewId="0">
      <selection activeCell="T18" sqref="T18"/>
    </sheetView>
  </sheetViews>
  <sheetFormatPr defaultRowHeight="14.25" x14ac:dyDescent="0.2"/>
  <cols>
    <col min="20" max="20" width="46.75" bestFit="1" customWidth="1"/>
    <col min="24" max="24" width="10.75" bestFit="1" customWidth="1"/>
  </cols>
  <sheetData>
    <row r="1" spans="1:24" x14ac:dyDescent="0.2">
      <c r="A1" t="s">
        <v>59</v>
      </c>
    </row>
    <row r="2" spans="1:24" x14ac:dyDescent="0.2">
      <c r="A2" t="s">
        <v>42</v>
      </c>
    </row>
    <row r="3" spans="1:24" x14ac:dyDescent="0.2">
      <c r="A3" t="s">
        <v>49</v>
      </c>
    </row>
    <row r="4" spans="1:24" x14ac:dyDescent="0.2">
      <c r="A4" t="s">
        <v>50</v>
      </c>
    </row>
    <row r="7" spans="1:24" x14ac:dyDescent="0.2">
      <c r="A7" t="s">
        <v>137</v>
      </c>
      <c r="H7" t="s">
        <v>137</v>
      </c>
      <c r="M7" t="s">
        <v>538</v>
      </c>
    </row>
    <row r="8" spans="1:24" x14ac:dyDescent="0.2">
      <c r="A8" t="s">
        <v>61</v>
      </c>
      <c r="E8">
        <f>LEN(A8)</f>
        <v>20</v>
      </c>
      <c r="F8">
        <v>11</v>
      </c>
      <c r="G8">
        <f>E8-F8</f>
        <v>9</v>
      </c>
      <c r="H8" t="str">
        <f>RIGHT(A8,G8)</f>
        <v>กาฬสินธุ์</v>
      </c>
      <c r="M8" t="s">
        <v>539</v>
      </c>
    </row>
    <row r="9" spans="1:24" x14ac:dyDescent="0.2">
      <c r="A9" t="s">
        <v>62</v>
      </c>
      <c r="E9">
        <f t="shared" ref="E9:E25" si="0">LEN(A9)</f>
        <v>17</v>
      </c>
      <c r="F9">
        <v>11</v>
      </c>
      <c r="G9">
        <f t="shared" ref="G9:G72" si="1">E9-F9</f>
        <v>6</v>
      </c>
      <c r="H9" t="str">
        <f t="shared" ref="H9:H72" si="2">RIGHT(A9,G9)</f>
        <v>นครพนม</v>
      </c>
      <c r="M9">
        <v>1</v>
      </c>
      <c r="N9" t="s">
        <v>79</v>
      </c>
      <c r="S9">
        <v>1</v>
      </c>
      <c r="T9" t="s">
        <v>79</v>
      </c>
      <c r="X9" t="str">
        <f>T9</f>
        <v>จุฬาลงกรณ์มหาวิทยาลัย</v>
      </c>
    </row>
    <row r="10" spans="1:24" x14ac:dyDescent="0.2">
      <c r="A10" t="s">
        <v>63</v>
      </c>
      <c r="E10">
        <f t="shared" si="0"/>
        <v>17</v>
      </c>
      <c r="F10">
        <v>11</v>
      </c>
      <c r="G10">
        <f t="shared" si="1"/>
        <v>6</v>
      </c>
      <c r="H10" t="str">
        <f t="shared" si="2"/>
        <v>นเรศวร</v>
      </c>
      <c r="M10">
        <v>2</v>
      </c>
      <c r="N10" t="s">
        <v>87</v>
      </c>
      <c r="S10">
        <v>2</v>
      </c>
      <c r="T10" t="s">
        <v>87</v>
      </c>
      <c r="U10">
        <f>LEN(T10)</f>
        <v>21</v>
      </c>
      <c r="V10">
        <v>11</v>
      </c>
      <c r="W10">
        <f t="shared" ref="W10:W27" si="3">U10-V10</f>
        <v>10</v>
      </c>
      <c r="X10" t="str">
        <f>RIGHT(T10,W10)</f>
        <v>ธรรมศาสตร์</v>
      </c>
    </row>
    <row r="11" spans="1:24" x14ac:dyDescent="0.2">
      <c r="A11" t="s">
        <v>64</v>
      </c>
      <c r="E11">
        <f t="shared" si="0"/>
        <v>30</v>
      </c>
      <c r="F11">
        <v>11</v>
      </c>
      <c r="G11">
        <f t="shared" si="1"/>
        <v>19</v>
      </c>
      <c r="H11" t="str">
        <f t="shared" si="2"/>
        <v>นราธิวาสราชนครินทร์</v>
      </c>
      <c r="M11">
        <v>3</v>
      </c>
      <c r="N11" t="s">
        <v>81</v>
      </c>
      <c r="S11">
        <v>3</v>
      </c>
      <c r="T11" t="s">
        <v>81</v>
      </c>
      <c r="U11">
        <f>LEN(T11)</f>
        <v>18</v>
      </c>
      <c r="V11">
        <v>11</v>
      </c>
      <c r="W11">
        <f t="shared" si="3"/>
        <v>7</v>
      </c>
      <c r="X11" t="str">
        <f t="shared" ref="X11:X27" si="4">RIGHT(T11,W11)</f>
        <v>ขอนแก่น</v>
      </c>
    </row>
    <row r="12" spans="1:24" x14ac:dyDescent="0.2">
      <c r="A12" t="s">
        <v>65</v>
      </c>
      <c r="E12">
        <f t="shared" si="0"/>
        <v>20</v>
      </c>
      <c r="F12">
        <v>11</v>
      </c>
      <c r="G12">
        <f t="shared" si="1"/>
        <v>9</v>
      </c>
      <c r="H12" t="str">
        <f t="shared" si="2"/>
        <v>มหาสารคาม</v>
      </c>
      <c r="M12">
        <v>4</v>
      </c>
      <c r="N12" t="s">
        <v>82</v>
      </c>
      <c r="S12">
        <v>4</v>
      </c>
      <c r="T12" t="s">
        <v>82</v>
      </c>
      <c r="U12">
        <f t="shared" ref="U12:U27" si="5">LEN(T12)</f>
        <v>20</v>
      </c>
      <c r="V12">
        <v>11</v>
      </c>
      <c r="W12">
        <f t="shared" si="3"/>
        <v>9</v>
      </c>
      <c r="X12" t="str">
        <f t="shared" si="4"/>
        <v>เชียงใหม่</v>
      </c>
    </row>
    <row r="13" spans="1:24" x14ac:dyDescent="0.2">
      <c r="A13" t="s">
        <v>66</v>
      </c>
      <c r="E13">
        <f t="shared" si="0"/>
        <v>19</v>
      </c>
      <c r="F13">
        <v>11</v>
      </c>
      <c r="G13">
        <f t="shared" si="1"/>
        <v>8</v>
      </c>
      <c r="H13" t="str">
        <f t="shared" si="2"/>
        <v>รามคำแหง</v>
      </c>
      <c r="M13">
        <v>5</v>
      </c>
      <c r="N13" t="s">
        <v>88</v>
      </c>
      <c r="S13">
        <v>5</v>
      </c>
      <c r="T13" t="s">
        <v>88</v>
      </c>
      <c r="U13">
        <f t="shared" si="5"/>
        <v>16</v>
      </c>
      <c r="V13">
        <v>11</v>
      </c>
      <c r="W13">
        <f t="shared" si="3"/>
        <v>5</v>
      </c>
      <c r="X13" t="str">
        <f t="shared" si="4"/>
        <v>บูรพา</v>
      </c>
    </row>
    <row r="14" spans="1:24" x14ac:dyDescent="0.2">
      <c r="A14" t="s">
        <v>67</v>
      </c>
      <c r="E14">
        <f t="shared" si="0"/>
        <v>28</v>
      </c>
      <c r="F14">
        <v>11</v>
      </c>
      <c r="G14">
        <f t="shared" si="1"/>
        <v>17</v>
      </c>
      <c r="H14" t="str">
        <f t="shared" si="2"/>
        <v>สุโขทัยธรรมาธิราช</v>
      </c>
      <c r="M14">
        <v>6</v>
      </c>
      <c r="N14" t="s">
        <v>95</v>
      </c>
      <c r="S14">
        <v>6</v>
      </c>
      <c r="T14" t="s">
        <v>95</v>
      </c>
      <c r="U14">
        <f t="shared" si="5"/>
        <v>24</v>
      </c>
      <c r="V14">
        <v>11</v>
      </c>
      <c r="W14">
        <f t="shared" si="3"/>
        <v>13</v>
      </c>
      <c r="X14" t="str">
        <f t="shared" si="4"/>
        <v>สงขลานครินทร์</v>
      </c>
    </row>
    <row r="15" spans="1:24" x14ac:dyDescent="0.2">
      <c r="A15" t="s">
        <v>68</v>
      </c>
      <c r="E15">
        <f t="shared" si="0"/>
        <v>22</v>
      </c>
      <c r="F15">
        <v>11</v>
      </c>
      <c r="G15">
        <f t="shared" si="1"/>
        <v>11</v>
      </c>
      <c r="H15" t="str">
        <f t="shared" si="2"/>
        <v>อุบลราชธานี</v>
      </c>
      <c r="M15">
        <v>7</v>
      </c>
      <c r="N15" t="s">
        <v>83</v>
      </c>
      <c r="S15">
        <v>7</v>
      </c>
      <c r="T15" t="s">
        <v>83</v>
      </c>
      <c r="U15">
        <f t="shared" si="5"/>
        <v>17</v>
      </c>
      <c r="V15">
        <v>11</v>
      </c>
      <c r="W15">
        <f t="shared" si="3"/>
        <v>6</v>
      </c>
      <c r="X15" t="str">
        <f t="shared" si="4"/>
        <v>ทักษิณ</v>
      </c>
    </row>
    <row r="16" spans="1:24" x14ac:dyDescent="0.2">
      <c r="A16" t="s">
        <v>69</v>
      </c>
      <c r="E16">
        <f t="shared" si="0"/>
        <v>22</v>
      </c>
      <c r="F16">
        <v>11</v>
      </c>
      <c r="G16">
        <f t="shared" si="1"/>
        <v>11</v>
      </c>
      <c r="H16" t="str">
        <f>A16</f>
        <v>สถาบันเทคโนโลยีปทุมวัน</v>
      </c>
      <c r="M16">
        <v>8</v>
      </c>
      <c r="N16" t="s">
        <v>90</v>
      </c>
      <c r="S16">
        <v>8</v>
      </c>
      <c r="T16" t="s">
        <v>90</v>
      </c>
      <c r="U16">
        <f t="shared" si="5"/>
        <v>16</v>
      </c>
      <c r="V16">
        <v>11</v>
      </c>
      <c r="W16">
        <f t="shared" si="3"/>
        <v>5</v>
      </c>
      <c r="X16" t="str">
        <f t="shared" si="4"/>
        <v>มหิดล</v>
      </c>
    </row>
    <row r="17" spans="1:24" x14ac:dyDescent="0.2">
      <c r="A17" t="s">
        <v>70</v>
      </c>
      <c r="E17">
        <f t="shared" si="0"/>
        <v>34</v>
      </c>
      <c r="F17">
        <v>11</v>
      </c>
      <c r="G17">
        <f t="shared" si="1"/>
        <v>23</v>
      </c>
      <c r="H17" t="str">
        <f t="shared" si="2"/>
        <v>เทคโนโลยีราชมงคลกรุงเทพ</v>
      </c>
      <c r="M17">
        <v>9</v>
      </c>
      <c r="N17" s="404" t="s">
        <v>540</v>
      </c>
      <c r="S17">
        <v>9</v>
      </c>
      <c r="T17" s="404" t="s">
        <v>64</v>
      </c>
      <c r="U17">
        <f t="shared" si="5"/>
        <v>30</v>
      </c>
      <c r="V17">
        <v>11</v>
      </c>
      <c r="W17">
        <f t="shared" si="3"/>
        <v>19</v>
      </c>
      <c r="X17" t="str">
        <f t="shared" si="4"/>
        <v>นราธิวาสราชนครินทร์</v>
      </c>
    </row>
    <row r="18" spans="1:24" x14ac:dyDescent="0.2">
      <c r="A18" t="s">
        <v>71</v>
      </c>
      <c r="E18">
        <f t="shared" si="0"/>
        <v>35</v>
      </c>
      <c r="F18">
        <v>11</v>
      </c>
      <c r="G18">
        <f t="shared" si="1"/>
        <v>24</v>
      </c>
      <c r="H18" t="str">
        <f t="shared" si="2"/>
        <v>เทคโนโลยีราชมงคลตะวันออก</v>
      </c>
      <c r="M18">
        <v>10</v>
      </c>
      <c r="N18" t="s">
        <v>541</v>
      </c>
      <c r="S18">
        <v>10</v>
      </c>
      <c r="T18" t="s">
        <v>541</v>
      </c>
      <c r="U18">
        <f t="shared" si="5"/>
        <v>37</v>
      </c>
      <c r="V18">
        <v>11</v>
      </c>
      <c r="W18">
        <f t="shared" si="3"/>
        <v>26</v>
      </c>
      <c r="X18" t="str">
        <f t="shared" si="4"/>
        <v>เทคโนโยลีพระจอมเกล้าธนบุรี</v>
      </c>
    </row>
    <row r="19" spans="1:24" x14ac:dyDescent="0.2">
      <c r="A19" t="s">
        <v>72</v>
      </c>
      <c r="E19">
        <f t="shared" si="0"/>
        <v>34</v>
      </c>
      <c r="F19">
        <v>11</v>
      </c>
      <c r="G19">
        <f t="shared" si="1"/>
        <v>23</v>
      </c>
      <c r="H19" t="str">
        <f t="shared" si="2"/>
        <v>เทคโนโลยีราชมงคลธัญบุรี</v>
      </c>
      <c r="M19">
        <v>11</v>
      </c>
      <c r="N19" t="s">
        <v>85</v>
      </c>
      <c r="S19">
        <v>11</v>
      </c>
      <c r="T19" t="s">
        <v>85</v>
      </c>
      <c r="U19">
        <f t="shared" si="5"/>
        <v>42</v>
      </c>
      <c r="V19">
        <v>11</v>
      </c>
      <c r="W19">
        <f t="shared" si="3"/>
        <v>31</v>
      </c>
      <c r="X19" t="str">
        <f t="shared" si="4"/>
        <v>เทคโนโลยีพระจอมเกล้าพระนครเหนือ</v>
      </c>
    </row>
    <row r="20" spans="1:24" x14ac:dyDescent="0.2">
      <c r="A20" t="s">
        <v>73</v>
      </c>
      <c r="E20">
        <f t="shared" si="0"/>
        <v>33</v>
      </c>
      <c r="F20">
        <v>11</v>
      </c>
      <c r="G20">
        <f t="shared" si="1"/>
        <v>22</v>
      </c>
      <c r="H20" t="str">
        <f t="shared" si="2"/>
        <v>เทคโนโลยีราชมงคลพระนคร</v>
      </c>
      <c r="M20">
        <v>12</v>
      </c>
      <c r="N20" t="s">
        <v>138</v>
      </c>
      <c r="S20">
        <v>12</v>
      </c>
      <c r="T20" t="s">
        <v>138</v>
      </c>
      <c r="X20" t="str">
        <f>T20</f>
        <v>สถาบันเทคโนโลยีพระจอมเกล้าเจ้าคุณทหารลาดกระบัง</v>
      </c>
    </row>
    <row r="21" spans="1:24" x14ac:dyDescent="0.2">
      <c r="A21" t="s">
        <v>74</v>
      </c>
      <c r="E21">
        <f t="shared" si="0"/>
        <v>39</v>
      </c>
      <c r="F21">
        <v>11</v>
      </c>
      <c r="G21">
        <f t="shared" si="1"/>
        <v>28</v>
      </c>
      <c r="H21" t="str">
        <f t="shared" si="2"/>
        <v>เทคโนโลยีราชมงคลรัตนโกสินทร์</v>
      </c>
      <c r="M21">
        <v>13</v>
      </c>
      <c r="N21" t="s">
        <v>72</v>
      </c>
      <c r="S21">
        <v>13</v>
      </c>
      <c r="T21" t="s">
        <v>72</v>
      </c>
      <c r="U21">
        <f t="shared" si="5"/>
        <v>34</v>
      </c>
      <c r="V21">
        <v>11</v>
      </c>
      <c r="W21">
        <f t="shared" si="3"/>
        <v>23</v>
      </c>
      <c r="X21" t="str">
        <f t="shared" si="4"/>
        <v>เทคโนโลยีราชมงคลธัญบุรี</v>
      </c>
    </row>
    <row r="22" spans="1:24" x14ac:dyDescent="0.2">
      <c r="A22" t="s">
        <v>75</v>
      </c>
      <c r="E22">
        <f t="shared" si="0"/>
        <v>33</v>
      </c>
      <c r="F22">
        <v>11</v>
      </c>
      <c r="G22">
        <f t="shared" si="1"/>
        <v>22</v>
      </c>
      <c r="H22" t="str">
        <f t="shared" si="2"/>
        <v>เทคโนโลยีราชมงคลล้านนา</v>
      </c>
      <c r="M22">
        <v>14</v>
      </c>
      <c r="N22" t="s">
        <v>77</v>
      </c>
      <c r="S22">
        <v>14</v>
      </c>
      <c r="T22" t="s">
        <v>77</v>
      </c>
      <c r="U22">
        <f t="shared" si="5"/>
        <v>37</v>
      </c>
      <c r="V22">
        <v>11</v>
      </c>
      <c r="W22">
        <f t="shared" si="3"/>
        <v>26</v>
      </c>
      <c r="X22" t="str">
        <f t="shared" si="4"/>
        <v>เทคโนโลยีราชมงคลสุวรรณภูมิ</v>
      </c>
    </row>
    <row r="23" spans="1:24" x14ac:dyDescent="0.2">
      <c r="A23" t="s">
        <v>76</v>
      </c>
      <c r="E23">
        <f t="shared" si="0"/>
        <v>35</v>
      </c>
      <c r="F23">
        <v>11</v>
      </c>
      <c r="G23">
        <f t="shared" si="1"/>
        <v>24</v>
      </c>
      <c r="H23" t="str">
        <f t="shared" si="2"/>
        <v>เทคโนโลยีราชมงคลศรีวิชัย</v>
      </c>
      <c r="M23">
        <v>15</v>
      </c>
      <c r="N23" t="s">
        <v>73</v>
      </c>
      <c r="S23">
        <v>15</v>
      </c>
      <c r="T23" t="s">
        <v>73</v>
      </c>
      <c r="U23">
        <f t="shared" si="5"/>
        <v>33</v>
      </c>
      <c r="V23">
        <v>11</v>
      </c>
      <c r="W23">
        <f t="shared" si="3"/>
        <v>22</v>
      </c>
      <c r="X23" t="str">
        <f t="shared" si="4"/>
        <v>เทคโนโลยีราชมงคลพระนคร</v>
      </c>
    </row>
    <row r="24" spans="1:24" x14ac:dyDescent="0.2">
      <c r="A24" t="s">
        <v>77</v>
      </c>
      <c r="E24">
        <f t="shared" si="0"/>
        <v>37</v>
      </c>
      <c r="F24">
        <v>11</v>
      </c>
      <c r="G24">
        <f t="shared" si="1"/>
        <v>26</v>
      </c>
      <c r="H24" t="str">
        <f t="shared" si="2"/>
        <v>เทคโนโลยีราชมงคลสุวรรณภูมิ</v>
      </c>
      <c r="S24">
        <v>16</v>
      </c>
      <c r="T24" t="s">
        <v>130</v>
      </c>
      <c r="U24">
        <f t="shared" si="5"/>
        <v>27</v>
      </c>
      <c r="V24">
        <v>11</v>
      </c>
      <c r="W24">
        <f t="shared" si="3"/>
        <v>16</v>
      </c>
      <c r="X24" t="str">
        <f t="shared" si="4"/>
        <v>ราชภัฏสวนสุนันทา</v>
      </c>
    </row>
    <row r="25" spans="1:24" x14ac:dyDescent="0.2">
      <c r="A25" t="s">
        <v>78</v>
      </c>
      <c r="E25">
        <f t="shared" si="0"/>
        <v>32</v>
      </c>
      <c r="F25">
        <v>11</v>
      </c>
      <c r="G25">
        <f t="shared" si="1"/>
        <v>21</v>
      </c>
      <c r="H25" t="str">
        <f t="shared" si="2"/>
        <v>เทคโนโลยีราชมงคลอีสาน</v>
      </c>
      <c r="M25" t="s">
        <v>542</v>
      </c>
      <c r="S25">
        <v>17</v>
      </c>
      <c r="T25" t="s">
        <v>136</v>
      </c>
      <c r="U25">
        <f t="shared" si="5"/>
        <v>28</v>
      </c>
      <c r="V25">
        <v>11</v>
      </c>
      <c r="W25">
        <f t="shared" si="3"/>
        <v>17</v>
      </c>
      <c r="X25" t="str">
        <f t="shared" si="4"/>
        <v>ราชภัฏอุบลราชธานี</v>
      </c>
    </row>
    <row r="26" spans="1:24" x14ac:dyDescent="0.2">
      <c r="A26" t="s">
        <v>79</v>
      </c>
      <c r="G26">
        <f t="shared" si="1"/>
        <v>0</v>
      </c>
      <c r="H26" t="str">
        <f>A26</f>
        <v>จุฬาลงกรณ์มหาวิทยาลัย</v>
      </c>
      <c r="M26">
        <v>1</v>
      </c>
      <c r="N26" t="s">
        <v>79</v>
      </c>
      <c r="S26">
        <v>18</v>
      </c>
      <c r="T26" t="s">
        <v>544</v>
      </c>
      <c r="U26">
        <f t="shared" si="5"/>
        <v>25</v>
      </c>
      <c r="V26">
        <v>11</v>
      </c>
      <c r="W26">
        <f t="shared" si="3"/>
        <v>14</v>
      </c>
      <c r="X26" t="str">
        <f t="shared" si="4"/>
        <v>ราชภัฏสวนดุสิต</v>
      </c>
    </row>
    <row r="27" spans="1:24" x14ac:dyDescent="0.2">
      <c r="A27" t="s">
        <v>80</v>
      </c>
      <c r="E27">
        <f t="shared" ref="E27:E44" si="6">LEN(A27)</f>
        <v>22</v>
      </c>
      <c r="F27">
        <v>11</v>
      </c>
      <c r="G27">
        <f t="shared" si="1"/>
        <v>11</v>
      </c>
      <c r="H27" t="str">
        <f t="shared" si="2"/>
        <v>เกษตรศาสตร์</v>
      </c>
      <c r="M27">
        <v>2</v>
      </c>
      <c r="N27" t="s">
        <v>87</v>
      </c>
      <c r="S27">
        <v>19</v>
      </c>
      <c r="T27" t="s">
        <v>104</v>
      </c>
      <c r="U27">
        <f t="shared" si="5"/>
        <v>26</v>
      </c>
      <c r="V27">
        <v>11</v>
      </c>
      <c r="W27">
        <f t="shared" si="3"/>
        <v>15</v>
      </c>
      <c r="X27" t="str">
        <f t="shared" si="4"/>
        <v>ราชภัฏเชียงใหม่</v>
      </c>
    </row>
    <row r="28" spans="1:24" x14ac:dyDescent="0.2">
      <c r="A28" t="s">
        <v>81</v>
      </c>
      <c r="E28">
        <f t="shared" si="6"/>
        <v>18</v>
      </c>
      <c r="F28">
        <v>11</v>
      </c>
      <c r="G28">
        <f t="shared" si="1"/>
        <v>7</v>
      </c>
      <c r="H28" t="str">
        <f t="shared" si="2"/>
        <v>ขอนแก่น</v>
      </c>
      <c r="M28">
        <v>3</v>
      </c>
      <c r="N28" t="s">
        <v>81</v>
      </c>
    </row>
    <row r="29" spans="1:24" x14ac:dyDescent="0.2">
      <c r="A29" t="s">
        <v>82</v>
      </c>
      <c r="E29">
        <f t="shared" si="6"/>
        <v>20</v>
      </c>
      <c r="F29">
        <v>11</v>
      </c>
      <c r="G29">
        <f t="shared" si="1"/>
        <v>9</v>
      </c>
      <c r="H29" t="str">
        <f t="shared" si="2"/>
        <v>เชียงใหม่</v>
      </c>
      <c r="M29">
        <v>4</v>
      </c>
      <c r="N29" t="s">
        <v>82</v>
      </c>
    </row>
    <row r="30" spans="1:24" x14ac:dyDescent="0.2">
      <c r="A30" t="s">
        <v>83</v>
      </c>
      <c r="E30">
        <f t="shared" si="6"/>
        <v>17</v>
      </c>
      <c r="F30">
        <v>11</v>
      </c>
      <c r="G30">
        <f t="shared" si="1"/>
        <v>6</v>
      </c>
      <c r="H30" t="str">
        <f t="shared" si="2"/>
        <v>ทักษิณ</v>
      </c>
      <c r="M30">
        <v>5</v>
      </c>
      <c r="N30" t="s">
        <v>88</v>
      </c>
    </row>
    <row r="31" spans="1:24" x14ac:dyDescent="0.2">
      <c r="A31" t="s">
        <v>84</v>
      </c>
      <c r="E31">
        <f t="shared" si="6"/>
        <v>37</v>
      </c>
      <c r="F31">
        <v>11</v>
      </c>
      <c r="G31">
        <f t="shared" si="1"/>
        <v>26</v>
      </c>
      <c r="H31" t="str">
        <f t="shared" si="2"/>
        <v>เทคโนโลยีพระจอมเกล้าธนบุรี</v>
      </c>
      <c r="M31">
        <v>6</v>
      </c>
      <c r="N31" t="s">
        <v>95</v>
      </c>
    </row>
    <row r="32" spans="1:24" x14ac:dyDescent="0.2">
      <c r="A32" t="s">
        <v>85</v>
      </c>
      <c r="E32">
        <f t="shared" si="6"/>
        <v>42</v>
      </c>
      <c r="F32">
        <v>11</v>
      </c>
      <c r="G32">
        <f t="shared" si="1"/>
        <v>31</v>
      </c>
      <c r="H32" t="str">
        <f t="shared" si="2"/>
        <v>เทคโนโลยีพระจอมเกล้าพระนครเหนือ</v>
      </c>
      <c r="M32">
        <v>7</v>
      </c>
      <c r="N32" t="s">
        <v>83</v>
      </c>
    </row>
    <row r="33" spans="1:14" x14ac:dyDescent="0.2">
      <c r="A33" t="s">
        <v>86</v>
      </c>
      <c r="E33">
        <f t="shared" si="6"/>
        <v>27</v>
      </c>
      <c r="F33">
        <v>11</v>
      </c>
      <c r="G33">
        <f t="shared" si="1"/>
        <v>16</v>
      </c>
      <c r="H33" t="str">
        <f t="shared" si="2"/>
        <v>เทคโนโลยีสุรนารี</v>
      </c>
      <c r="M33">
        <v>8</v>
      </c>
      <c r="N33" t="s">
        <v>90</v>
      </c>
    </row>
    <row r="34" spans="1:14" x14ac:dyDescent="0.2">
      <c r="A34" t="s">
        <v>87</v>
      </c>
      <c r="E34">
        <f t="shared" si="6"/>
        <v>21</v>
      </c>
      <c r="F34">
        <v>11</v>
      </c>
      <c r="G34">
        <f t="shared" si="1"/>
        <v>10</v>
      </c>
      <c r="H34" t="str">
        <f t="shared" si="2"/>
        <v>ธรรมศาสตร์</v>
      </c>
      <c r="M34">
        <v>9</v>
      </c>
      <c r="N34" s="404" t="s">
        <v>540</v>
      </c>
    </row>
    <row r="35" spans="1:14" x14ac:dyDescent="0.2">
      <c r="A35" t="s">
        <v>88</v>
      </c>
      <c r="E35">
        <f t="shared" si="6"/>
        <v>16</v>
      </c>
      <c r="F35">
        <v>11</v>
      </c>
      <c r="G35">
        <f t="shared" si="1"/>
        <v>5</v>
      </c>
      <c r="H35" t="str">
        <f t="shared" si="2"/>
        <v>บูรพา</v>
      </c>
      <c r="M35">
        <v>16</v>
      </c>
      <c r="N35" t="s">
        <v>543</v>
      </c>
    </row>
    <row r="36" spans="1:14" x14ac:dyDescent="0.2">
      <c r="A36" t="s">
        <v>89</v>
      </c>
      <c r="E36">
        <f t="shared" si="6"/>
        <v>16</v>
      </c>
      <c r="F36">
        <v>11</v>
      </c>
      <c r="G36">
        <f t="shared" si="1"/>
        <v>5</v>
      </c>
      <c r="H36" t="str">
        <f t="shared" si="2"/>
        <v>พะเยา</v>
      </c>
      <c r="M36">
        <v>17</v>
      </c>
      <c r="N36" t="s">
        <v>136</v>
      </c>
    </row>
    <row r="37" spans="1:14" x14ac:dyDescent="0.2">
      <c r="A37" t="s">
        <v>90</v>
      </c>
      <c r="E37">
        <f t="shared" si="6"/>
        <v>16</v>
      </c>
      <c r="F37">
        <v>11</v>
      </c>
      <c r="G37">
        <f t="shared" si="1"/>
        <v>5</v>
      </c>
      <c r="H37" t="str">
        <f t="shared" si="2"/>
        <v>มหิดล</v>
      </c>
      <c r="M37">
        <v>18</v>
      </c>
      <c r="N37" t="s">
        <v>544</v>
      </c>
    </row>
    <row r="38" spans="1:14" x14ac:dyDescent="0.2">
      <c r="A38" t="s">
        <v>91</v>
      </c>
      <c r="E38">
        <f t="shared" si="6"/>
        <v>21</v>
      </c>
      <c r="F38">
        <v>11</v>
      </c>
      <c r="G38">
        <f t="shared" si="1"/>
        <v>10</v>
      </c>
      <c r="H38" t="str">
        <f t="shared" si="2"/>
        <v>แม่ฟ้าหลวง</v>
      </c>
    </row>
    <row r="39" spans="1:14" x14ac:dyDescent="0.2">
      <c r="A39" t="s">
        <v>92</v>
      </c>
      <c r="E39">
        <f t="shared" si="6"/>
        <v>21</v>
      </c>
      <c r="F39">
        <v>11</v>
      </c>
      <c r="G39">
        <f t="shared" si="1"/>
        <v>10</v>
      </c>
      <c r="H39" t="str">
        <f t="shared" si="2"/>
        <v>วลัยลักษณ์</v>
      </c>
      <c r="M39" t="s">
        <v>545</v>
      </c>
    </row>
    <row r="40" spans="1:14" x14ac:dyDescent="0.2">
      <c r="A40" t="s">
        <v>93</v>
      </c>
      <c r="E40">
        <f t="shared" si="6"/>
        <v>26</v>
      </c>
      <c r="F40">
        <v>11</v>
      </c>
      <c r="G40">
        <f t="shared" si="1"/>
        <v>15</v>
      </c>
      <c r="H40" t="str">
        <f t="shared" si="2"/>
        <v>ศรีนครินทรวิโรฒ</v>
      </c>
      <c r="M40">
        <v>1</v>
      </c>
      <c r="N40" t="s">
        <v>79</v>
      </c>
    </row>
    <row r="41" spans="1:14" x14ac:dyDescent="0.2">
      <c r="A41" t="s">
        <v>94</v>
      </c>
      <c r="E41">
        <f t="shared" si="6"/>
        <v>18</v>
      </c>
      <c r="F41">
        <v>11</v>
      </c>
      <c r="G41">
        <f t="shared" si="1"/>
        <v>7</v>
      </c>
      <c r="H41" t="str">
        <f t="shared" si="2"/>
        <v>ศิลปากร</v>
      </c>
      <c r="M41">
        <v>2</v>
      </c>
      <c r="N41" t="s">
        <v>87</v>
      </c>
    </row>
    <row r="42" spans="1:14" x14ac:dyDescent="0.2">
      <c r="A42" t="s">
        <v>95</v>
      </c>
      <c r="E42">
        <f t="shared" si="6"/>
        <v>24</v>
      </c>
      <c r="F42">
        <v>11</v>
      </c>
      <c r="G42">
        <f t="shared" si="1"/>
        <v>13</v>
      </c>
      <c r="H42" t="str">
        <f t="shared" si="2"/>
        <v>สงขลานครินทร์</v>
      </c>
      <c r="M42">
        <v>3</v>
      </c>
      <c r="N42" t="s">
        <v>81</v>
      </c>
    </row>
    <row r="43" spans="1:14" x14ac:dyDescent="0.2">
      <c r="A43" t="s">
        <v>96</v>
      </c>
      <c r="E43">
        <f t="shared" si="6"/>
        <v>19</v>
      </c>
      <c r="F43">
        <v>11</v>
      </c>
      <c r="G43">
        <f t="shared" si="1"/>
        <v>8</v>
      </c>
      <c r="H43" t="str">
        <f t="shared" si="2"/>
        <v>สวนดุสิต</v>
      </c>
      <c r="M43">
        <v>4</v>
      </c>
      <c r="N43" t="s">
        <v>82</v>
      </c>
    </row>
    <row r="44" spans="1:14" x14ac:dyDescent="0.2">
      <c r="A44" t="s">
        <v>97</v>
      </c>
      <c r="E44">
        <f t="shared" si="6"/>
        <v>23</v>
      </c>
      <c r="F44">
        <v>11</v>
      </c>
      <c r="G44">
        <f t="shared" si="1"/>
        <v>12</v>
      </c>
      <c r="H44" t="str">
        <f t="shared" si="2"/>
        <v>กัลยาณิวัฒนา</v>
      </c>
      <c r="M44">
        <v>5</v>
      </c>
      <c r="N44" t="s">
        <v>88</v>
      </c>
    </row>
    <row r="45" spans="1:14" x14ac:dyDescent="0.2">
      <c r="A45" t="s">
        <v>138</v>
      </c>
      <c r="G45">
        <f t="shared" si="1"/>
        <v>0</v>
      </c>
      <c r="H45" t="str">
        <f>A45</f>
        <v>สถาบันเทคโนโลยีพระจอมเกล้าเจ้าคุณทหารลาดกระบัง</v>
      </c>
      <c r="M45">
        <v>6</v>
      </c>
      <c r="N45" t="s">
        <v>95</v>
      </c>
    </row>
    <row r="46" spans="1:14" x14ac:dyDescent="0.2">
      <c r="A46" t="s">
        <v>98</v>
      </c>
      <c r="E46">
        <f>LEN(A46)</f>
        <v>17</v>
      </c>
      <c r="F46">
        <v>11</v>
      </c>
      <c r="G46">
        <f t="shared" si="1"/>
        <v>6</v>
      </c>
      <c r="H46" t="str">
        <f t="shared" si="2"/>
        <v>แม่โจ้</v>
      </c>
      <c r="M46">
        <v>7</v>
      </c>
      <c r="N46" t="s">
        <v>83</v>
      </c>
    </row>
    <row r="47" spans="1:14" x14ac:dyDescent="0.2">
      <c r="A47" t="s">
        <v>99</v>
      </c>
      <c r="E47">
        <f t="shared" ref="E47:E84" si="7">LEN(A47)</f>
        <v>26</v>
      </c>
      <c r="F47">
        <v>11</v>
      </c>
      <c r="G47">
        <f t="shared" si="1"/>
        <v>15</v>
      </c>
      <c r="H47" t="str">
        <f t="shared" si="2"/>
        <v>ราชภัฏกาญจนบุรี</v>
      </c>
      <c r="M47">
        <v>9</v>
      </c>
      <c r="N47" s="404" t="s">
        <v>540</v>
      </c>
    </row>
    <row r="48" spans="1:14" x14ac:dyDescent="0.2">
      <c r="A48" t="s">
        <v>100</v>
      </c>
      <c r="E48">
        <f t="shared" si="7"/>
        <v>26</v>
      </c>
      <c r="F48">
        <v>11</v>
      </c>
      <c r="G48">
        <f t="shared" si="1"/>
        <v>15</v>
      </c>
      <c r="H48" t="str">
        <f t="shared" si="2"/>
        <v>ราชภัฏกำแพงเพชร</v>
      </c>
      <c r="M48">
        <v>19</v>
      </c>
      <c r="N48" t="s">
        <v>104</v>
      </c>
    </row>
    <row r="49" spans="1:14" x14ac:dyDescent="0.2">
      <c r="A49" t="s">
        <v>101</v>
      </c>
      <c r="E49">
        <f t="shared" si="7"/>
        <v>26</v>
      </c>
      <c r="F49">
        <v>11</v>
      </c>
      <c r="G49">
        <f t="shared" si="1"/>
        <v>15</v>
      </c>
      <c r="H49" t="str">
        <f t="shared" si="2"/>
        <v>ราชภัฏจันทรเกษม</v>
      </c>
      <c r="M49">
        <v>16</v>
      </c>
      <c r="N49" t="s">
        <v>543</v>
      </c>
    </row>
    <row r="50" spans="1:14" x14ac:dyDescent="0.2">
      <c r="A50" t="s">
        <v>102</v>
      </c>
      <c r="E50">
        <f t="shared" si="7"/>
        <v>24</v>
      </c>
      <c r="F50">
        <v>11</v>
      </c>
      <c r="G50">
        <f t="shared" si="1"/>
        <v>13</v>
      </c>
      <c r="H50" t="str">
        <f t="shared" si="2"/>
        <v>ราชภัฏชัยภูมิ</v>
      </c>
      <c r="M50">
        <v>17</v>
      </c>
      <c r="N50" t="s">
        <v>136</v>
      </c>
    </row>
    <row r="51" spans="1:14" x14ac:dyDescent="0.2">
      <c r="A51" t="s">
        <v>103</v>
      </c>
      <c r="E51">
        <f t="shared" si="7"/>
        <v>25</v>
      </c>
      <c r="F51">
        <v>11</v>
      </c>
      <c r="G51">
        <f t="shared" si="1"/>
        <v>14</v>
      </c>
      <c r="H51" t="str">
        <f t="shared" si="2"/>
        <v>ราชภัฏเชียงราย</v>
      </c>
      <c r="M51">
        <v>18</v>
      </c>
      <c r="N51" t="s">
        <v>544</v>
      </c>
    </row>
    <row r="52" spans="1:14" x14ac:dyDescent="0.2">
      <c r="A52" t="s">
        <v>104</v>
      </c>
      <c r="E52">
        <f t="shared" si="7"/>
        <v>26</v>
      </c>
      <c r="F52">
        <v>11</v>
      </c>
      <c r="G52">
        <f t="shared" si="1"/>
        <v>15</v>
      </c>
      <c r="H52" t="str">
        <f t="shared" si="2"/>
        <v>ราชภัฏเชียงใหม่</v>
      </c>
      <c r="M52">
        <v>13</v>
      </c>
      <c r="N52" t="s">
        <v>72</v>
      </c>
    </row>
    <row r="53" spans="1:14" x14ac:dyDescent="0.2">
      <c r="A53" t="s">
        <v>105</v>
      </c>
      <c r="E53">
        <f t="shared" si="7"/>
        <v>24</v>
      </c>
      <c r="F53">
        <v>11</v>
      </c>
      <c r="G53">
        <f t="shared" si="1"/>
        <v>13</v>
      </c>
      <c r="H53" t="str">
        <f t="shared" si="2"/>
        <v>ราชภัฏเทพสตรี</v>
      </c>
      <c r="M53">
        <v>14</v>
      </c>
      <c r="N53" t="s">
        <v>77</v>
      </c>
    </row>
    <row r="54" spans="1:14" x14ac:dyDescent="0.2">
      <c r="A54" t="s">
        <v>106</v>
      </c>
      <c r="E54">
        <f t="shared" si="7"/>
        <v>23</v>
      </c>
      <c r="F54">
        <v>11</v>
      </c>
      <c r="G54">
        <f t="shared" si="1"/>
        <v>12</v>
      </c>
      <c r="H54" t="str">
        <f t="shared" si="2"/>
        <v>ราชภัฏธนบุรี</v>
      </c>
      <c r="M54">
        <v>15</v>
      </c>
      <c r="N54" t="s">
        <v>73</v>
      </c>
    </row>
    <row r="55" spans="1:14" x14ac:dyDescent="0.2">
      <c r="A55" t="s">
        <v>107</v>
      </c>
      <c r="E55">
        <f t="shared" si="7"/>
        <v>23</v>
      </c>
      <c r="F55">
        <v>11</v>
      </c>
      <c r="G55">
        <f t="shared" si="1"/>
        <v>12</v>
      </c>
      <c r="H55" t="str">
        <f t="shared" si="2"/>
        <v>ราชภัฏนครปฐม</v>
      </c>
    </row>
    <row r="56" spans="1:14" x14ac:dyDescent="0.2">
      <c r="A56" t="s">
        <v>108</v>
      </c>
      <c r="E56">
        <f t="shared" si="7"/>
        <v>27</v>
      </c>
      <c r="F56">
        <v>11</v>
      </c>
      <c r="G56">
        <f t="shared" si="1"/>
        <v>16</v>
      </c>
      <c r="H56" t="str">
        <f t="shared" si="2"/>
        <v>ราชภัฏนครราชสีมา</v>
      </c>
    </row>
    <row r="57" spans="1:14" x14ac:dyDescent="0.2">
      <c r="A57" t="s">
        <v>109</v>
      </c>
      <c r="E57">
        <f t="shared" si="7"/>
        <v>30</v>
      </c>
      <c r="F57">
        <v>11</v>
      </c>
      <c r="G57">
        <f t="shared" si="1"/>
        <v>19</v>
      </c>
      <c r="H57" t="str">
        <f t="shared" si="2"/>
        <v>ราชภัฏนครศรีธรรมราช</v>
      </c>
    </row>
    <row r="58" spans="1:14" x14ac:dyDescent="0.2">
      <c r="A58" t="s">
        <v>110</v>
      </c>
      <c r="E58">
        <f t="shared" si="7"/>
        <v>26</v>
      </c>
      <c r="F58">
        <v>11</v>
      </c>
      <c r="G58">
        <f t="shared" si="1"/>
        <v>15</v>
      </c>
      <c r="H58" t="str">
        <f t="shared" si="2"/>
        <v>ราชภัฏนครสวรรค์</v>
      </c>
    </row>
    <row r="59" spans="1:14" x14ac:dyDescent="0.2">
      <c r="A59" t="s">
        <v>111</v>
      </c>
      <c r="E59">
        <f t="shared" si="7"/>
        <v>36</v>
      </c>
      <c r="F59">
        <v>11</v>
      </c>
      <c r="G59">
        <f t="shared" si="1"/>
        <v>25</v>
      </c>
      <c r="H59" t="str">
        <f t="shared" si="2"/>
        <v>ราชภัฏบ้านสมเด็จเจ้าพระยา</v>
      </c>
    </row>
    <row r="60" spans="1:14" x14ac:dyDescent="0.2">
      <c r="A60" t="s">
        <v>112</v>
      </c>
      <c r="E60">
        <f t="shared" si="7"/>
        <v>26</v>
      </c>
      <c r="F60">
        <v>11</v>
      </c>
      <c r="G60">
        <f t="shared" si="1"/>
        <v>15</v>
      </c>
      <c r="H60" t="str">
        <f t="shared" si="2"/>
        <v>ราชภัฏบุรีรัมย์</v>
      </c>
    </row>
    <row r="61" spans="1:14" x14ac:dyDescent="0.2">
      <c r="A61" t="s">
        <v>113</v>
      </c>
      <c r="E61">
        <f t="shared" si="7"/>
        <v>23</v>
      </c>
      <c r="F61">
        <v>11</v>
      </c>
      <c r="G61">
        <f t="shared" si="1"/>
        <v>12</v>
      </c>
      <c r="H61" t="str">
        <f t="shared" si="2"/>
        <v>ราชภัฏพระนคร</v>
      </c>
    </row>
    <row r="62" spans="1:14" x14ac:dyDescent="0.2">
      <c r="A62" t="s">
        <v>114</v>
      </c>
      <c r="E62">
        <f t="shared" si="7"/>
        <v>32</v>
      </c>
      <c r="F62">
        <v>11</v>
      </c>
      <c r="G62">
        <f t="shared" si="1"/>
        <v>21</v>
      </c>
      <c r="H62" t="str">
        <f t="shared" si="2"/>
        <v>ราชภัฏพระนครศรีอยุธยา</v>
      </c>
    </row>
    <row r="63" spans="1:14" x14ac:dyDescent="0.2">
      <c r="A63" t="s">
        <v>115</v>
      </c>
      <c r="E63">
        <f t="shared" si="7"/>
        <v>28</v>
      </c>
      <c r="F63">
        <v>11</v>
      </c>
      <c r="G63">
        <f t="shared" si="1"/>
        <v>17</v>
      </c>
      <c r="H63" t="str">
        <f t="shared" si="2"/>
        <v>ราชภัฏพิบูลสงคราม</v>
      </c>
    </row>
    <row r="64" spans="1:14" x14ac:dyDescent="0.2">
      <c r="A64" t="s">
        <v>116</v>
      </c>
      <c r="E64">
        <f t="shared" si="7"/>
        <v>25</v>
      </c>
      <c r="F64">
        <v>11</v>
      </c>
      <c r="G64">
        <f t="shared" si="1"/>
        <v>14</v>
      </c>
      <c r="H64" t="str">
        <f t="shared" si="2"/>
        <v>ราชภัฏเพชรบุรี</v>
      </c>
    </row>
    <row r="65" spans="1:8" x14ac:dyDescent="0.2">
      <c r="A65" t="s">
        <v>117</v>
      </c>
      <c r="E65">
        <f t="shared" si="7"/>
        <v>26</v>
      </c>
      <c r="F65">
        <v>11</v>
      </c>
      <c r="G65">
        <f t="shared" si="1"/>
        <v>15</v>
      </c>
      <c r="H65" t="str">
        <f t="shared" si="2"/>
        <v>ราชภัฏเพชรบูรณ์</v>
      </c>
    </row>
    <row r="66" spans="1:8" x14ac:dyDescent="0.2">
      <c r="A66" t="s">
        <v>118</v>
      </c>
      <c r="E66">
        <f t="shared" si="7"/>
        <v>23</v>
      </c>
      <c r="F66">
        <v>11</v>
      </c>
      <c r="G66">
        <f t="shared" si="1"/>
        <v>12</v>
      </c>
      <c r="H66" t="str">
        <f t="shared" si="2"/>
        <v>ราชภัฏภูเก็ต</v>
      </c>
    </row>
    <row r="67" spans="1:8" x14ac:dyDescent="0.2">
      <c r="A67" t="s">
        <v>119</v>
      </c>
      <c r="E67">
        <f t="shared" si="7"/>
        <v>26</v>
      </c>
      <c r="F67">
        <v>11</v>
      </c>
      <c r="G67">
        <f t="shared" si="1"/>
        <v>15</v>
      </c>
      <c r="H67" t="str">
        <f t="shared" si="2"/>
        <v>ราชภัฏมหาสารคาม</v>
      </c>
    </row>
    <row r="68" spans="1:8" x14ac:dyDescent="0.2">
      <c r="A68" t="s">
        <v>120</v>
      </c>
      <c r="E68">
        <f t="shared" si="7"/>
        <v>21</v>
      </c>
      <c r="F68">
        <v>11</v>
      </c>
      <c r="G68">
        <f t="shared" si="1"/>
        <v>10</v>
      </c>
      <c r="H68" t="str">
        <f t="shared" si="2"/>
        <v>ราชภัฏยะลา</v>
      </c>
    </row>
    <row r="69" spans="1:8" x14ac:dyDescent="0.2">
      <c r="A69" t="s">
        <v>121</v>
      </c>
      <c r="E69">
        <f t="shared" si="7"/>
        <v>25</v>
      </c>
      <c r="F69">
        <v>11</v>
      </c>
      <c r="G69">
        <f t="shared" si="1"/>
        <v>14</v>
      </c>
      <c r="H69" t="str">
        <f t="shared" si="2"/>
        <v>ราชภัฏร้อยเอ็ด</v>
      </c>
    </row>
    <row r="70" spans="1:8" x14ac:dyDescent="0.2">
      <c r="A70" t="s">
        <v>122</v>
      </c>
      <c r="E70">
        <f t="shared" si="7"/>
        <v>28</v>
      </c>
      <c r="F70">
        <v>11</v>
      </c>
      <c r="G70">
        <f t="shared" si="1"/>
        <v>17</v>
      </c>
      <c r="H70" t="str">
        <f t="shared" si="2"/>
        <v>ราชภัฏราชนครินทร์</v>
      </c>
    </row>
    <row r="71" spans="1:8" x14ac:dyDescent="0.2">
      <c r="A71" t="s">
        <v>123</v>
      </c>
      <c r="E71">
        <f t="shared" si="7"/>
        <v>26</v>
      </c>
      <c r="F71">
        <v>11</v>
      </c>
      <c r="G71">
        <f t="shared" si="1"/>
        <v>15</v>
      </c>
      <c r="H71" t="str">
        <f t="shared" si="2"/>
        <v>ราชภัฏรำไพพรรณี</v>
      </c>
    </row>
    <row r="72" spans="1:8" x14ac:dyDescent="0.2">
      <c r="A72" t="s">
        <v>124</v>
      </c>
      <c r="E72">
        <f t="shared" si="7"/>
        <v>22</v>
      </c>
      <c r="F72">
        <v>11</v>
      </c>
      <c r="G72">
        <f t="shared" si="1"/>
        <v>11</v>
      </c>
      <c r="H72" t="str">
        <f t="shared" si="2"/>
        <v>ราชภัฏลำปาง</v>
      </c>
    </row>
    <row r="73" spans="1:8" x14ac:dyDescent="0.2">
      <c r="A73" t="s">
        <v>125</v>
      </c>
      <c r="E73">
        <f t="shared" si="7"/>
        <v>20</v>
      </c>
      <c r="F73">
        <v>11</v>
      </c>
      <c r="G73">
        <f t="shared" ref="G73:G84" si="8">E73-F73</f>
        <v>9</v>
      </c>
      <c r="H73" t="str">
        <f t="shared" ref="H73:H84" si="9">RIGHT(A73,G73)</f>
        <v>ราชภัฏเลย</v>
      </c>
    </row>
    <row r="74" spans="1:8" x14ac:dyDescent="0.2">
      <c r="A74" t="s">
        <v>126</v>
      </c>
      <c r="E74">
        <f t="shared" si="7"/>
        <v>28</v>
      </c>
      <c r="F74">
        <v>11</v>
      </c>
      <c r="G74">
        <f t="shared" si="8"/>
        <v>17</v>
      </c>
      <c r="H74" t="str">
        <f t="shared" si="9"/>
        <v>ราชภัฏวไลยอลงกรณ์</v>
      </c>
    </row>
    <row r="75" spans="1:8" x14ac:dyDescent="0.2">
      <c r="A75" t="s">
        <v>127</v>
      </c>
      <c r="E75">
        <f t="shared" si="7"/>
        <v>25</v>
      </c>
      <c r="F75">
        <v>11</v>
      </c>
      <c r="G75">
        <f t="shared" si="8"/>
        <v>14</v>
      </c>
      <c r="H75" t="str">
        <f t="shared" si="9"/>
        <v>ราชภัฏศรีสะเกษ</v>
      </c>
    </row>
    <row r="76" spans="1:8" x14ac:dyDescent="0.2">
      <c r="A76" t="s">
        <v>128</v>
      </c>
      <c r="E76">
        <f t="shared" si="7"/>
        <v>23</v>
      </c>
      <c r="F76">
        <v>11</v>
      </c>
      <c r="G76">
        <f t="shared" si="8"/>
        <v>12</v>
      </c>
      <c r="H76" t="str">
        <f t="shared" si="9"/>
        <v>ราชภัฏสกลนคร</v>
      </c>
    </row>
    <row r="77" spans="1:8" x14ac:dyDescent="0.2">
      <c r="A77" t="s">
        <v>129</v>
      </c>
      <c r="E77">
        <f t="shared" si="7"/>
        <v>22</v>
      </c>
      <c r="F77">
        <v>11</v>
      </c>
      <c r="G77">
        <f t="shared" si="8"/>
        <v>11</v>
      </c>
      <c r="H77" t="str">
        <f t="shared" si="9"/>
        <v>ราชภัฏสงขลา</v>
      </c>
    </row>
    <row r="78" spans="1:8" x14ac:dyDescent="0.2">
      <c r="A78" t="s">
        <v>130</v>
      </c>
      <c r="E78">
        <f t="shared" si="7"/>
        <v>27</v>
      </c>
      <c r="F78">
        <v>11</v>
      </c>
      <c r="G78">
        <f t="shared" si="8"/>
        <v>16</v>
      </c>
      <c r="H78" t="str">
        <f t="shared" si="9"/>
        <v>ราชภัฏสวนสุนันทา</v>
      </c>
    </row>
    <row r="79" spans="1:8" x14ac:dyDescent="0.2">
      <c r="A79" t="s">
        <v>131</v>
      </c>
      <c r="E79">
        <f t="shared" si="7"/>
        <v>29</v>
      </c>
      <c r="F79">
        <v>11</v>
      </c>
      <c r="G79">
        <f t="shared" si="8"/>
        <v>18</v>
      </c>
      <c r="H79" t="str">
        <f t="shared" si="9"/>
        <v>ราชภัฏสุราษฎร์ธานี</v>
      </c>
    </row>
    <row r="80" spans="1:8" x14ac:dyDescent="0.2">
      <c r="A80" t="s">
        <v>132</v>
      </c>
      <c r="E80">
        <f t="shared" si="7"/>
        <v>25</v>
      </c>
      <c r="F80">
        <v>11</v>
      </c>
      <c r="G80">
        <f t="shared" si="8"/>
        <v>14</v>
      </c>
      <c r="H80" t="str">
        <f t="shared" si="9"/>
        <v>ราชภัฏสุรินทร์</v>
      </c>
    </row>
    <row r="81" spans="1:8" x14ac:dyDescent="0.2">
      <c r="A81" t="s">
        <v>133</v>
      </c>
      <c r="E81">
        <f t="shared" si="7"/>
        <v>31</v>
      </c>
      <c r="F81">
        <v>11</v>
      </c>
      <c r="G81">
        <f t="shared" si="8"/>
        <v>20</v>
      </c>
      <c r="H81" t="str">
        <f t="shared" si="9"/>
        <v>ราชภัฏหมู่บ้านจอมบึง</v>
      </c>
    </row>
    <row r="82" spans="1:8" x14ac:dyDescent="0.2">
      <c r="A82" t="s">
        <v>134</v>
      </c>
      <c r="E82">
        <f t="shared" si="7"/>
        <v>25</v>
      </c>
      <c r="F82">
        <v>11</v>
      </c>
      <c r="G82">
        <f t="shared" si="8"/>
        <v>14</v>
      </c>
      <c r="H82" t="str">
        <f t="shared" si="9"/>
        <v>ราชภัฏอุดรธานี</v>
      </c>
    </row>
    <row r="83" spans="1:8" x14ac:dyDescent="0.2">
      <c r="A83" t="s">
        <v>135</v>
      </c>
      <c r="E83">
        <f t="shared" si="7"/>
        <v>26</v>
      </c>
      <c r="F83">
        <v>11</v>
      </c>
      <c r="G83">
        <f t="shared" si="8"/>
        <v>15</v>
      </c>
      <c r="H83" t="str">
        <f t="shared" si="9"/>
        <v>ราชภัฏอุตรดิตถ์</v>
      </c>
    </row>
    <row r="84" spans="1:8" x14ac:dyDescent="0.2">
      <c r="A84" t="s">
        <v>136</v>
      </c>
      <c r="E84">
        <f t="shared" si="7"/>
        <v>28</v>
      </c>
      <c r="F84">
        <v>11</v>
      </c>
      <c r="G84">
        <f t="shared" si="8"/>
        <v>17</v>
      </c>
      <c r="H84" t="str">
        <f t="shared" si="9"/>
        <v>ราชภัฏอุบลราชธานี</v>
      </c>
    </row>
    <row r="87" spans="1:8" x14ac:dyDescent="0.2">
      <c r="A87" t="s">
        <v>166</v>
      </c>
      <c r="E87" t="s">
        <v>170</v>
      </c>
    </row>
    <row r="88" spans="1:8" x14ac:dyDescent="0.2">
      <c r="A88" t="s">
        <v>43</v>
      </c>
      <c r="E88" t="s">
        <v>171</v>
      </c>
    </row>
    <row r="89" spans="1:8" x14ac:dyDescent="0.2">
      <c r="A89" t="s">
        <v>167</v>
      </c>
      <c r="E89" t="s">
        <v>172</v>
      </c>
    </row>
    <row r="90" spans="1:8" x14ac:dyDescent="0.2">
      <c r="A90" t="s">
        <v>168</v>
      </c>
      <c r="E90" t="s">
        <v>173</v>
      </c>
    </row>
    <row r="91" spans="1:8" x14ac:dyDescent="0.2">
      <c r="A91" t="s">
        <v>177</v>
      </c>
    </row>
    <row r="92" spans="1:8" x14ac:dyDescent="0.2">
      <c r="A92" t="s">
        <v>169</v>
      </c>
    </row>
    <row r="95" spans="1:8" x14ac:dyDescent="0.2">
      <c r="A95" t="s">
        <v>334</v>
      </c>
      <c r="B95" t="s">
        <v>336</v>
      </c>
    </row>
    <row r="96" spans="1:8" x14ac:dyDescent="0.2">
      <c r="A96" t="s">
        <v>367</v>
      </c>
      <c r="B96" t="s">
        <v>368</v>
      </c>
    </row>
    <row r="98" spans="1:2" x14ac:dyDescent="0.2">
      <c r="A98" t="s">
        <v>333</v>
      </c>
      <c r="B98" t="s">
        <v>337</v>
      </c>
    </row>
    <row r="99" spans="1:2" x14ac:dyDescent="0.2">
      <c r="A99" t="s">
        <v>335</v>
      </c>
      <c r="B99" t="s">
        <v>339</v>
      </c>
    </row>
    <row r="100" spans="1:2" x14ac:dyDescent="0.2">
      <c r="A100" t="s">
        <v>341</v>
      </c>
      <c r="B100" t="s">
        <v>342</v>
      </c>
    </row>
    <row r="101" spans="1:2" x14ac:dyDescent="0.2">
      <c r="A101" t="s">
        <v>343</v>
      </c>
      <c r="B101" t="s">
        <v>344</v>
      </c>
    </row>
    <row r="102" spans="1:2" x14ac:dyDescent="0.2">
      <c r="A102" t="s">
        <v>345</v>
      </c>
      <c r="B102" t="s">
        <v>346</v>
      </c>
    </row>
    <row r="103" spans="1:2" x14ac:dyDescent="0.2">
      <c r="A103" t="s">
        <v>347</v>
      </c>
      <c r="B103" t="s">
        <v>348</v>
      </c>
    </row>
    <row r="104" spans="1:2" x14ac:dyDescent="0.2">
      <c r="A104" t="s">
        <v>338</v>
      </c>
      <c r="B104" t="s">
        <v>340</v>
      </c>
    </row>
    <row r="105" spans="1:2" x14ac:dyDescent="0.2">
      <c r="A105" t="s">
        <v>349</v>
      </c>
      <c r="B105" t="s">
        <v>350</v>
      </c>
    </row>
    <row r="106" spans="1:2" x14ac:dyDescent="0.2">
      <c r="A106" t="s">
        <v>351</v>
      </c>
      <c r="B106" t="s">
        <v>352</v>
      </c>
    </row>
  </sheetData>
  <sheetProtection algorithmName="SHA-512" hashValue="JL1DwTaVBYCokZAXUD8VgcbQeXRx8wpI9xC5aNbtgH9dVnjmfS8kVvKVstubZbEVkIy0RjR5HM+VH2gU7TKkUw==" saltValue="XYPJ6bkEOv5w3VWqOrZEOQ==" spinCount="100000" sheet="1" objects="1" scenarios="1"/>
  <sortState ref="T9:T54">
    <sortCondition ref="T9"/>
  </sortState>
  <pageMargins left="0.7" right="0.7" top="0.75" bottom="0.75" header="0.3" footer="0.3"/>
  <pageSetup paperSize="9"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8" sqref="I8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M20" sqref="M19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เทคโนโลยีสารสนเทศ</v>
      </c>
      <c r="C3" s="23"/>
      <c r="D3" s="23"/>
      <c r="E3" s="23"/>
    </row>
    <row r="4" spans="1:30" ht="23.25" x14ac:dyDescent="0.35">
      <c r="A4" s="20" t="s">
        <v>43</v>
      </c>
      <c r="B4" s="24" t="s">
        <v>44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54" t="s">
        <v>458</v>
      </c>
      <c r="B7" s="456" t="s">
        <v>369</v>
      </c>
      <c r="C7" s="452"/>
      <c r="D7" s="452"/>
      <c r="E7" s="452"/>
      <c r="F7" s="452"/>
      <c r="G7" s="452"/>
      <c r="H7" s="453"/>
    </row>
    <row r="8" spans="1:30" ht="37.5" x14ac:dyDescent="0.3">
      <c r="A8" s="455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1" t="s">
        <v>8</v>
      </c>
      <c r="B15" s="476" t="s">
        <v>553</v>
      </c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8"/>
    </row>
    <row r="16" spans="1:30" s="36" customFormat="1" ht="21.75" customHeight="1" x14ac:dyDescent="0.2">
      <c r="A16" s="472"/>
      <c r="B16" s="474" t="s">
        <v>3</v>
      </c>
      <c r="C16" s="475"/>
      <c r="D16" s="475"/>
      <c r="E16" s="475"/>
      <c r="F16" s="382"/>
      <c r="G16" s="474" t="s">
        <v>239</v>
      </c>
      <c r="H16" s="475"/>
      <c r="I16" s="475"/>
      <c r="J16" s="475"/>
      <c r="K16" s="382"/>
      <c r="L16" s="474" t="s">
        <v>238</v>
      </c>
      <c r="M16" s="475"/>
      <c r="N16" s="475"/>
      <c r="O16" s="475"/>
      <c r="P16" s="379"/>
      <c r="Q16" s="457" t="s">
        <v>25</v>
      </c>
      <c r="R16" s="458"/>
      <c r="S16" s="458"/>
      <c r="T16" s="458"/>
      <c r="U16" s="379"/>
      <c r="V16" s="457" t="s">
        <v>26</v>
      </c>
      <c r="W16" s="458"/>
      <c r="X16" s="458"/>
      <c r="Y16" s="458"/>
      <c r="Z16" s="379"/>
      <c r="AA16" s="457" t="s">
        <v>4</v>
      </c>
      <c r="AB16" s="458"/>
      <c r="AC16" s="458"/>
      <c r="AD16" s="459"/>
    </row>
    <row r="17" spans="1:30" s="41" customFormat="1" ht="37.5" x14ac:dyDescent="0.3">
      <c r="A17" s="473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A20" si="2">SUM(B19,G19,L19,Q19,V19)</f>
        <v>0</v>
      </c>
      <c r="AB19" s="326">
        <f t="shared" ref="AB19:AB20" si="3">SUM(C19,H19,M19,R19,W19)</f>
        <v>0</v>
      </c>
      <c r="AC19" s="326">
        <f t="shared" ref="AC19:AC20" si="4">SUM(D19,I19,N19,S19,X19)</f>
        <v>0</v>
      </c>
      <c r="AD19" s="327">
        <f t="shared" ref="AD19:AD20" si="5">SUM(E19,J19,O19,T19,Y19)</f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3"/>
        <v>0</v>
      </c>
      <c r="AC20" s="332">
        <f t="shared" si="4"/>
        <v>0</v>
      </c>
      <c r="AD20" s="333">
        <f t="shared" si="5"/>
        <v>0</v>
      </c>
    </row>
    <row r="21" spans="1:30" x14ac:dyDescent="0.3">
      <c r="A21" s="460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61"/>
      <c r="B22" s="464">
        <f>SUM(B21:E21)</f>
        <v>0</v>
      </c>
      <c r="C22" s="465"/>
      <c r="D22" s="465"/>
      <c r="E22" s="465"/>
      <c r="F22" s="380"/>
      <c r="G22" s="464">
        <f>SUM(G21:J21)</f>
        <v>0</v>
      </c>
      <c r="H22" s="465"/>
      <c r="I22" s="465"/>
      <c r="J22" s="465"/>
      <c r="K22" s="380"/>
      <c r="L22" s="464">
        <f>SUM(L21:O21)</f>
        <v>0</v>
      </c>
      <c r="M22" s="465"/>
      <c r="N22" s="465"/>
      <c r="O22" s="465"/>
      <c r="P22" s="380"/>
      <c r="Q22" s="464">
        <f>SUM(Q21:T21)</f>
        <v>0</v>
      </c>
      <c r="R22" s="465"/>
      <c r="S22" s="465"/>
      <c r="T22" s="465"/>
      <c r="U22" s="380"/>
      <c r="V22" s="464">
        <f>SUM(V21:Y21)</f>
        <v>0</v>
      </c>
      <c r="W22" s="465"/>
      <c r="X22" s="465"/>
      <c r="Y22" s="465"/>
      <c r="Z22" s="380"/>
      <c r="AA22" s="464">
        <f>SUM(AA21:AD21)</f>
        <v>0</v>
      </c>
      <c r="AB22" s="465"/>
      <c r="AC22" s="465"/>
      <c r="AD22" s="468"/>
    </row>
    <row r="23" spans="1:30" x14ac:dyDescent="0.3">
      <c r="A23" s="462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63"/>
      <c r="B24" s="466" t="e">
        <f>B22/$AA$22</f>
        <v>#DIV/0!</v>
      </c>
      <c r="C24" s="467"/>
      <c r="D24" s="467"/>
      <c r="E24" s="467"/>
      <c r="F24" s="381"/>
      <c r="G24" s="466" t="e">
        <f>G22/$AA$22</f>
        <v>#DIV/0!</v>
      </c>
      <c r="H24" s="467"/>
      <c r="I24" s="467"/>
      <c r="J24" s="467"/>
      <c r="K24" s="381"/>
      <c r="L24" s="466" t="e">
        <f>L22/$AA$22</f>
        <v>#DIV/0!</v>
      </c>
      <c r="M24" s="467"/>
      <c r="N24" s="467"/>
      <c r="O24" s="467"/>
      <c r="P24" s="381"/>
      <c r="Q24" s="466" t="e">
        <f>Q22/$AA$22</f>
        <v>#DIV/0!</v>
      </c>
      <c r="R24" s="467"/>
      <c r="S24" s="467"/>
      <c r="T24" s="467"/>
      <c r="U24" s="381"/>
      <c r="V24" s="466" t="e">
        <f>V22/$AA$22</f>
        <v>#DIV/0!</v>
      </c>
      <c r="W24" s="467"/>
      <c r="X24" s="467"/>
      <c r="Y24" s="467"/>
      <c r="Z24" s="381"/>
      <c r="AA24" s="466" t="e">
        <f>SUM(B24:Y24)</f>
        <v>#DIV/0!</v>
      </c>
      <c r="AB24" s="469"/>
      <c r="AC24" s="469"/>
      <c r="AD24" s="470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54" t="s">
        <v>369</v>
      </c>
      <c r="B27" s="456" t="s">
        <v>566</v>
      </c>
      <c r="C27" s="452"/>
      <c r="D27" s="452"/>
      <c r="E27" s="452"/>
      <c r="F27" s="452"/>
      <c r="G27" s="452"/>
      <c r="H27" s="45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55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6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6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6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6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7">SUM(B29:B33)</f>
        <v>0</v>
      </c>
      <c r="C34" s="5">
        <f t="shared" si="7"/>
        <v>0</v>
      </c>
      <c r="D34" s="420">
        <f t="shared" si="7"/>
        <v>0</v>
      </c>
      <c r="E34" s="421">
        <f t="shared" si="7"/>
        <v>0</v>
      </c>
      <c r="F34" s="422">
        <f t="shared" si="7"/>
        <v>0</v>
      </c>
      <c r="G34" s="5">
        <f t="shared" si="7"/>
        <v>0</v>
      </c>
      <c r="H34" s="4">
        <f t="shared" si="7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9LNeLXIAQPOv8eYDx0bIbutnS1mVBBhXT82wIKnoyGvkB8Z/3Oy9vHDUZTHM5mzeJBN8uVDIYTzl2kdYko9G0g==" saltValue="adHAz+QGbEO4ZzjMLpZ3dg==" spinCount="100000" sheet="1" objects="1" scenarios="1"/>
  <mergeCells count="26">
    <mergeCell ref="Q22:T22"/>
    <mergeCell ref="V22:Y22"/>
    <mergeCell ref="Q24:T24"/>
    <mergeCell ref="V24:Y24"/>
    <mergeCell ref="B27:H27"/>
    <mergeCell ref="B16:E16"/>
    <mergeCell ref="G16:J16"/>
    <mergeCell ref="Q16:T16"/>
    <mergeCell ref="L16:O16"/>
    <mergeCell ref="B15:AD15"/>
    <mergeCell ref="A27:A28"/>
    <mergeCell ref="A7:A8"/>
    <mergeCell ref="B7:H7"/>
    <mergeCell ref="AA16:AD16"/>
    <mergeCell ref="A21:A22"/>
    <mergeCell ref="A23:A24"/>
    <mergeCell ref="L22:O22"/>
    <mergeCell ref="L24:O24"/>
    <mergeCell ref="V16:Y16"/>
    <mergeCell ref="B22:E22"/>
    <mergeCell ref="G22:J22"/>
    <mergeCell ref="B24:E24"/>
    <mergeCell ref="G24:J24"/>
    <mergeCell ref="AA22:AD22"/>
    <mergeCell ref="AA24:AD24"/>
    <mergeCell ref="A15:A17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O19" sqref="M19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เทคโนโลยีสารสนเทศ</v>
      </c>
      <c r="C3" s="23"/>
      <c r="D3" s="23"/>
      <c r="E3" s="23"/>
    </row>
    <row r="4" spans="1:30" ht="23.25" x14ac:dyDescent="0.35">
      <c r="A4" s="20" t="s">
        <v>43</v>
      </c>
      <c r="B4" s="24" t="s">
        <v>478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54" t="s">
        <v>458</v>
      </c>
      <c r="B7" s="456" t="s">
        <v>369</v>
      </c>
      <c r="C7" s="452"/>
      <c r="D7" s="452"/>
      <c r="E7" s="452"/>
      <c r="F7" s="452"/>
      <c r="G7" s="452"/>
      <c r="H7" s="453"/>
    </row>
    <row r="8" spans="1:30" ht="37.5" x14ac:dyDescent="0.3">
      <c r="A8" s="455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1" t="s">
        <v>8</v>
      </c>
      <c r="B15" s="476" t="s">
        <v>553</v>
      </c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8"/>
    </row>
    <row r="16" spans="1:30" s="36" customFormat="1" ht="21.75" customHeight="1" x14ac:dyDescent="0.2">
      <c r="A16" s="472"/>
      <c r="B16" s="474" t="s">
        <v>3</v>
      </c>
      <c r="C16" s="475"/>
      <c r="D16" s="475"/>
      <c r="E16" s="475"/>
      <c r="F16" s="408"/>
      <c r="G16" s="474" t="s">
        <v>239</v>
      </c>
      <c r="H16" s="475"/>
      <c r="I16" s="475"/>
      <c r="J16" s="475"/>
      <c r="K16" s="408"/>
      <c r="L16" s="474" t="s">
        <v>238</v>
      </c>
      <c r="M16" s="475"/>
      <c r="N16" s="475"/>
      <c r="O16" s="475"/>
      <c r="P16" s="405"/>
      <c r="Q16" s="457" t="s">
        <v>25</v>
      </c>
      <c r="R16" s="458"/>
      <c r="S16" s="458"/>
      <c r="T16" s="458"/>
      <c r="U16" s="405"/>
      <c r="V16" s="457" t="s">
        <v>26</v>
      </c>
      <c r="W16" s="458"/>
      <c r="X16" s="458"/>
      <c r="Y16" s="458"/>
      <c r="Z16" s="405"/>
      <c r="AA16" s="457" t="s">
        <v>4</v>
      </c>
      <c r="AB16" s="458"/>
      <c r="AC16" s="458"/>
      <c r="AD16" s="459"/>
    </row>
    <row r="17" spans="1:30" s="41" customFormat="1" ht="37.5" x14ac:dyDescent="0.3">
      <c r="A17" s="473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0</v>
      </c>
    </row>
    <row r="21" spans="1:30" x14ac:dyDescent="0.3">
      <c r="A21" s="460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61"/>
      <c r="B22" s="464">
        <f>SUM(B21:E21)</f>
        <v>0</v>
      </c>
      <c r="C22" s="465"/>
      <c r="D22" s="465"/>
      <c r="E22" s="465"/>
      <c r="F22" s="406"/>
      <c r="G22" s="464">
        <f>SUM(G21:J21)</f>
        <v>0</v>
      </c>
      <c r="H22" s="465"/>
      <c r="I22" s="465"/>
      <c r="J22" s="465"/>
      <c r="K22" s="406"/>
      <c r="L22" s="464">
        <f>SUM(L21:O21)</f>
        <v>0</v>
      </c>
      <c r="M22" s="465"/>
      <c r="N22" s="465"/>
      <c r="O22" s="465"/>
      <c r="P22" s="406"/>
      <c r="Q22" s="464">
        <f>SUM(Q21:T21)</f>
        <v>0</v>
      </c>
      <c r="R22" s="465"/>
      <c r="S22" s="465"/>
      <c r="T22" s="465"/>
      <c r="U22" s="406"/>
      <c r="V22" s="464">
        <f>SUM(V21:Y21)</f>
        <v>0</v>
      </c>
      <c r="W22" s="465"/>
      <c r="X22" s="465"/>
      <c r="Y22" s="465"/>
      <c r="Z22" s="406"/>
      <c r="AA22" s="464">
        <f>SUM(AA21:AD21)</f>
        <v>0</v>
      </c>
      <c r="AB22" s="465"/>
      <c r="AC22" s="465"/>
      <c r="AD22" s="468"/>
    </row>
    <row r="23" spans="1:30" x14ac:dyDescent="0.3">
      <c r="A23" s="462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63"/>
      <c r="B24" s="466" t="e">
        <f>B22/$AA$22</f>
        <v>#DIV/0!</v>
      </c>
      <c r="C24" s="467"/>
      <c r="D24" s="467"/>
      <c r="E24" s="467"/>
      <c r="F24" s="407"/>
      <c r="G24" s="466" t="e">
        <f>G22/$AA$22</f>
        <v>#DIV/0!</v>
      </c>
      <c r="H24" s="467"/>
      <c r="I24" s="467"/>
      <c r="J24" s="467"/>
      <c r="K24" s="407"/>
      <c r="L24" s="466" t="e">
        <f>L22/$AA$22</f>
        <v>#DIV/0!</v>
      </c>
      <c r="M24" s="467"/>
      <c r="N24" s="467"/>
      <c r="O24" s="467"/>
      <c r="P24" s="407"/>
      <c r="Q24" s="466" t="e">
        <f>Q22/$AA$22</f>
        <v>#DIV/0!</v>
      </c>
      <c r="R24" s="467"/>
      <c r="S24" s="467"/>
      <c r="T24" s="467"/>
      <c r="U24" s="407"/>
      <c r="V24" s="466" t="e">
        <f>V22/$AA$22</f>
        <v>#DIV/0!</v>
      </c>
      <c r="W24" s="467"/>
      <c r="X24" s="467"/>
      <c r="Y24" s="467"/>
      <c r="Z24" s="407"/>
      <c r="AA24" s="466" t="e">
        <f>SUM(B24:Y24)</f>
        <v>#DIV/0!</v>
      </c>
      <c r="AB24" s="469"/>
      <c r="AC24" s="469"/>
      <c r="AD24" s="470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54" t="s">
        <v>369</v>
      </c>
      <c r="B27" s="456" t="s">
        <v>566</v>
      </c>
      <c r="C27" s="452"/>
      <c r="D27" s="452"/>
      <c r="E27" s="452"/>
      <c r="F27" s="452"/>
      <c r="G27" s="452"/>
      <c r="H27" s="45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55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JX38A8Mez8Q3JzyGdGYQci5Z9kktkBALgcDQPG+XyXJeEv9lTQBfrPlm8C+O0GaYS4Q19x1bOcZcIsFoI9fQSg==" saltValue="fAg2PPpiXTQXGp2IdYPbwA==" spinCount="100000" sheet="1" objects="1" scenarios="1"/>
  <mergeCells count="26"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N20" sqref="M20:N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เทคโนโลยีสารสนเทศ</v>
      </c>
      <c r="C3" s="23"/>
      <c r="D3" s="23"/>
      <c r="E3" s="23"/>
    </row>
    <row r="4" spans="1:30" ht="23.25" x14ac:dyDescent="0.35">
      <c r="A4" s="20" t="s">
        <v>43</v>
      </c>
      <c r="B4" s="24" t="s">
        <v>479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54" t="s">
        <v>458</v>
      </c>
      <c r="B7" s="456" t="s">
        <v>369</v>
      </c>
      <c r="C7" s="452"/>
      <c r="D7" s="452"/>
      <c r="E7" s="452"/>
      <c r="F7" s="452"/>
      <c r="G7" s="452"/>
      <c r="H7" s="453"/>
    </row>
    <row r="8" spans="1:30" ht="37.5" x14ac:dyDescent="0.3">
      <c r="A8" s="455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1" t="s">
        <v>8</v>
      </c>
      <c r="B15" s="476" t="s">
        <v>553</v>
      </c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8"/>
    </row>
    <row r="16" spans="1:30" s="36" customFormat="1" ht="21.75" customHeight="1" x14ac:dyDescent="0.2">
      <c r="A16" s="472"/>
      <c r="B16" s="474" t="s">
        <v>3</v>
      </c>
      <c r="C16" s="475"/>
      <c r="D16" s="475"/>
      <c r="E16" s="475"/>
      <c r="F16" s="408"/>
      <c r="G16" s="474" t="s">
        <v>239</v>
      </c>
      <c r="H16" s="475"/>
      <c r="I16" s="475"/>
      <c r="J16" s="475"/>
      <c r="K16" s="408"/>
      <c r="L16" s="474" t="s">
        <v>238</v>
      </c>
      <c r="M16" s="475"/>
      <c r="N16" s="475"/>
      <c r="O16" s="475"/>
      <c r="P16" s="405"/>
      <c r="Q16" s="457" t="s">
        <v>25</v>
      </c>
      <c r="R16" s="458"/>
      <c r="S16" s="458"/>
      <c r="T16" s="458"/>
      <c r="U16" s="405"/>
      <c r="V16" s="457" t="s">
        <v>26</v>
      </c>
      <c r="W16" s="458"/>
      <c r="X16" s="458"/>
      <c r="Y16" s="458"/>
      <c r="Z16" s="405"/>
      <c r="AA16" s="457" t="s">
        <v>4</v>
      </c>
      <c r="AB16" s="458"/>
      <c r="AC16" s="458"/>
      <c r="AD16" s="459"/>
    </row>
    <row r="17" spans="1:30" s="41" customFormat="1" ht="37.5" x14ac:dyDescent="0.3">
      <c r="A17" s="473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0</v>
      </c>
    </row>
    <row r="21" spans="1:30" x14ac:dyDescent="0.3">
      <c r="A21" s="460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61"/>
      <c r="B22" s="464">
        <f>SUM(B21:E21)</f>
        <v>0</v>
      </c>
      <c r="C22" s="465"/>
      <c r="D22" s="465"/>
      <c r="E22" s="465"/>
      <c r="F22" s="406"/>
      <c r="G22" s="464">
        <f>SUM(G21:J21)</f>
        <v>0</v>
      </c>
      <c r="H22" s="465"/>
      <c r="I22" s="465"/>
      <c r="J22" s="465"/>
      <c r="K22" s="406"/>
      <c r="L22" s="464">
        <f>SUM(L21:O21)</f>
        <v>0</v>
      </c>
      <c r="M22" s="465"/>
      <c r="N22" s="465"/>
      <c r="O22" s="465"/>
      <c r="P22" s="406"/>
      <c r="Q22" s="464">
        <f>SUM(Q21:T21)</f>
        <v>0</v>
      </c>
      <c r="R22" s="465"/>
      <c r="S22" s="465"/>
      <c r="T22" s="465"/>
      <c r="U22" s="406"/>
      <c r="V22" s="464">
        <f>SUM(V21:Y21)</f>
        <v>0</v>
      </c>
      <c r="W22" s="465"/>
      <c r="X22" s="465"/>
      <c r="Y22" s="465"/>
      <c r="Z22" s="406"/>
      <c r="AA22" s="464">
        <f>SUM(AA21:AD21)</f>
        <v>0</v>
      </c>
      <c r="AB22" s="465"/>
      <c r="AC22" s="465"/>
      <c r="AD22" s="468"/>
    </row>
    <row r="23" spans="1:30" x14ac:dyDescent="0.3">
      <c r="A23" s="462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63"/>
      <c r="B24" s="466" t="e">
        <f>B22/$AA$22</f>
        <v>#DIV/0!</v>
      </c>
      <c r="C24" s="467"/>
      <c r="D24" s="467"/>
      <c r="E24" s="467"/>
      <c r="F24" s="407"/>
      <c r="G24" s="466" t="e">
        <f>G22/$AA$22</f>
        <v>#DIV/0!</v>
      </c>
      <c r="H24" s="467"/>
      <c r="I24" s="467"/>
      <c r="J24" s="467"/>
      <c r="K24" s="407"/>
      <c r="L24" s="466" t="e">
        <f>L22/$AA$22</f>
        <v>#DIV/0!</v>
      </c>
      <c r="M24" s="467"/>
      <c r="N24" s="467"/>
      <c r="O24" s="467"/>
      <c r="P24" s="407"/>
      <c r="Q24" s="466" t="e">
        <f>Q22/$AA$22</f>
        <v>#DIV/0!</v>
      </c>
      <c r="R24" s="467"/>
      <c r="S24" s="467"/>
      <c r="T24" s="467"/>
      <c r="U24" s="407"/>
      <c r="V24" s="466" t="e">
        <f>V22/$AA$22</f>
        <v>#DIV/0!</v>
      </c>
      <c r="W24" s="467"/>
      <c r="X24" s="467"/>
      <c r="Y24" s="467"/>
      <c r="Z24" s="407"/>
      <c r="AA24" s="466" t="e">
        <f>SUM(B24:Y24)</f>
        <v>#DIV/0!</v>
      </c>
      <c r="AB24" s="469"/>
      <c r="AC24" s="469"/>
      <c r="AD24" s="470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54" t="s">
        <v>369</v>
      </c>
      <c r="B27" s="456" t="s">
        <v>566</v>
      </c>
      <c r="C27" s="452"/>
      <c r="D27" s="452"/>
      <c r="E27" s="452"/>
      <c r="F27" s="452"/>
      <c r="G27" s="452"/>
      <c r="H27" s="45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55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tWt/yLMzfYJBhvNDL6zXCpV6eKexKfBdoa35vKE5mUepEniRAzNU6CdcUrTxBjpkF2ey94WIuqKHCrt5yo7iiA==" saltValue="buuBaj5JxVAXiT5V3BS20g==" spinCount="100000" sheet="1" objects="1" scenarios="1"/>
  <mergeCells count="26"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I52" sqref="I52:I5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</row>
    <row r="3" spans="1:14" ht="27" x14ac:dyDescent="0.35">
      <c r="A3" s="20" t="s">
        <v>46</v>
      </c>
      <c r="B3" s="136" t="str">
        <f>A!B3</f>
        <v>เทคโนโลยีสารสนเทศ</v>
      </c>
      <c r="C3" s="84"/>
      <c r="D3" s="23"/>
      <c r="E3" s="23"/>
      <c r="F3" s="23"/>
      <c r="G3" s="72"/>
      <c r="I3" s="15"/>
      <c r="J3" s="15"/>
      <c r="K3" s="15"/>
      <c r="L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5"/>
      <c r="J5" s="15"/>
      <c r="K5" s="15"/>
      <c r="L5" s="15"/>
    </row>
    <row r="6" spans="1:14" ht="21.75" x14ac:dyDescent="0.3">
      <c r="A6" s="15" t="s">
        <v>29</v>
      </c>
      <c r="I6" s="15"/>
      <c r="J6" s="15"/>
      <c r="K6" s="15"/>
      <c r="L6" s="15"/>
    </row>
    <row r="7" spans="1:14" ht="19.5" thickBot="1" x14ac:dyDescent="0.35">
      <c r="I7" s="15"/>
      <c r="J7" s="15"/>
      <c r="K7" s="17" t="s">
        <v>52</v>
      </c>
      <c r="L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">
        <v>27</v>
      </c>
      <c r="J8" s="452"/>
      <c r="K8" s="453"/>
      <c r="L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 t="s">
        <v>580</v>
      </c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HXHPNA7Nc26VeJkk3EOVStgFvagGXLUkFopZm3zLmt7T7PgAfAtB86kwSvQRALuJ1OZpcRi/IWm0s0EB/zRZ/w==" saltValue="lH6vOy0dJj9Z32Htq4y78g==" spinCount="100000" sheet="1" objects="1" scenarios="1"/>
  <mergeCells count="2">
    <mergeCell ref="I8:K8"/>
    <mergeCell ref="A8:F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เทคโนโลยีสารสนเทศ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  <c r="N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ObeHEdcqJJCqSXi9sN6aHZBZd7p04VGUUpY1Y3hCW1oB6Mdt0YCfqR4FcE5H/fz5ffayVWg2xvHSm2ueRldzwA==" saltValue="CIX+QYEjYIj5iz2BqWep0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เทคโนโลยีสารสนเทศ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3VAWzrtQy5QrQv48imVqiPgdU2pMS+Ds5M7FHKaCLt3mbluW9v5lsGLqY++wZ++jH7S4TLdDi/gjzN+Im9iA4Q==" saltValue="Pk8vxQA8NTkZt8TalrEhs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8"/>
  <sheetViews>
    <sheetView workbookViewId="0">
      <selection activeCell="C52" sqref="C52:C5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เทคโนโลยีสารสนเทศ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xZuarO56C5FO7DLztzro54VGVlodfCyKFjmZHBKwbONE8GxQbhidSimhF3YhyabnvvHcNE9DvnwR+wUL8F6tEQ==" saltValue="uEDnpuhIhifZFlGdznFqW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40</vt:i4>
      </vt:variant>
    </vt:vector>
  </HeadingPairs>
  <TitlesOfParts>
    <vt:vector size="66" baseType="lpstr">
      <vt:lpstr>Sum</vt:lpstr>
      <vt:lpstr>A</vt:lpstr>
      <vt:lpstr>B_58</vt:lpstr>
      <vt:lpstr>B_59</vt:lpstr>
      <vt:lpstr>B_60</vt:lpstr>
      <vt:lpstr>120_58</vt:lpstr>
      <vt:lpstr>120_59</vt:lpstr>
      <vt:lpstr>120_60</vt:lpstr>
      <vt:lpstr>130_58</vt:lpstr>
      <vt:lpstr>130_59</vt:lpstr>
      <vt:lpstr>130_60</vt:lpstr>
      <vt:lpstr>140_58</vt:lpstr>
      <vt:lpstr>140_59</vt:lpstr>
      <vt:lpstr>140_60</vt:lpstr>
      <vt:lpstr>190_58</vt:lpstr>
      <vt:lpstr>190_59</vt:lpstr>
      <vt:lpstr>190_60</vt:lpstr>
      <vt:lpstr>200_58</vt:lpstr>
      <vt:lpstr>200_59</vt:lpstr>
      <vt:lpstr>200_60</vt:lpstr>
      <vt:lpstr>300</vt:lpstr>
      <vt:lpstr>400_58</vt:lpstr>
      <vt:lpstr>400_59</vt:lpstr>
      <vt:lpstr>400_60</vt:lpstr>
      <vt:lpstr>datatable</vt:lpstr>
      <vt:lpstr>Sheet16</vt:lpstr>
      <vt:lpstr>'120_58'!Print_Area</vt:lpstr>
      <vt:lpstr>'120_59'!Print_Area</vt:lpstr>
      <vt:lpstr>'120_60'!Print_Area</vt:lpstr>
      <vt:lpstr>'130_58'!Print_Area</vt:lpstr>
      <vt:lpstr>'130_59'!Print_Area</vt:lpstr>
      <vt:lpstr>'130_60'!Print_Area</vt:lpstr>
      <vt:lpstr>'140_58'!Print_Area</vt:lpstr>
      <vt:lpstr>'140_59'!Print_Area</vt:lpstr>
      <vt:lpstr>'140_60'!Print_Area</vt:lpstr>
      <vt:lpstr>'190_58'!Print_Area</vt:lpstr>
      <vt:lpstr>'190_59'!Print_Area</vt:lpstr>
      <vt:lpstr>'190_60'!Print_Area</vt:lpstr>
      <vt:lpstr>'200_58'!Print_Area</vt:lpstr>
      <vt:lpstr>'200_59'!Print_Area</vt:lpstr>
      <vt:lpstr>'200_60'!Print_Area</vt:lpstr>
      <vt:lpstr>'300'!Print_Area</vt:lpstr>
      <vt:lpstr>'400_58'!Print_Area</vt:lpstr>
      <vt:lpstr>'400_59'!Print_Area</vt:lpstr>
      <vt:lpstr>'400_60'!Print_Area</vt:lpstr>
      <vt:lpstr>Sum!Print_Area</vt:lpstr>
      <vt:lpstr>'120_58'!Print_Titles</vt:lpstr>
      <vt:lpstr>'120_59'!Print_Titles</vt:lpstr>
      <vt:lpstr>'120_60'!Print_Titles</vt:lpstr>
      <vt:lpstr>'130_58'!Print_Titles</vt:lpstr>
      <vt:lpstr>'130_59'!Print_Titles</vt:lpstr>
      <vt:lpstr>'130_60'!Print_Titles</vt:lpstr>
      <vt:lpstr>'140_58'!Print_Titles</vt:lpstr>
      <vt:lpstr>'140_59'!Print_Titles</vt:lpstr>
      <vt:lpstr>'140_60'!Print_Titles</vt:lpstr>
      <vt:lpstr>'190_58'!Print_Titles</vt:lpstr>
      <vt:lpstr>'190_59'!Print_Titles</vt:lpstr>
      <vt:lpstr>'190_60'!Print_Titles</vt:lpstr>
      <vt:lpstr>'200_58'!Print_Titles</vt:lpstr>
      <vt:lpstr>'200_59'!Print_Titles</vt:lpstr>
      <vt:lpstr>'200_60'!Print_Titles</vt:lpstr>
      <vt:lpstr>'300'!Print_Titles</vt:lpstr>
      <vt:lpstr>'400_58'!Print_Titles</vt:lpstr>
      <vt:lpstr>'400_59'!Print_Titles</vt:lpstr>
      <vt:lpstr>'400_60'!Print_Titles</vt:lpstr>
      <vt:lpstr>Sum!Print_Titles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JINTANA</cp:lastModifiedBy>
  <cp:lastPrinted>2018-08-30T03:29:03Z</cp:lastPrinted>
  <dcterms:created xsi:type="dcterms:W3CDTF">2018-06-20T11:20:27Z</dcterms:created>
  <dcterms:modified xsi:type="dcterms:W3CDTF">2018-10-22T03:00:09Z</dcterms:modified>
</cp:coreProperties>
</file>