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37.xml" ContentType="application/vnd.openxmlformats-officedocument.drawing+xml"/>
  <Override PartName="/xl/drawings/drawing46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drawings/drawing44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5" windowWidth="18990" windowHeight="6540" tabRatio="902"/>
  </bookViews>
  <sheets>
    <sheet name="หมายเหตุ" sheetId="45" r:id="rId1"/>
    <sheet name="คณะ-สำนัก" sheetId="46" r:id="rId2"/>
    <sheet name="ครุ" sheetId="1" r:id="rId3"/>
    <sheet name="วิทย" sheetId="2" r:id="rId4"/>
    <sheet name="วิศว" sheetId="3" r:id="rId5"/>
    <sheet name="เทคโน" sheetId="11" r:id="rId6"/>
    <sheet name="วทอ" sheetId="10" r:id="rId7"/>
    <sheet name="นานาชาติ" sheetId="47" r:id="rId8"/>
    <sheet name="พัฒนาธุรกิจ" sheetId="48" r:id="rId9"/>
    <sheet name="วิศวระยอง" sheetId="49" r:id="rId10"/>
    <sheet name="วิทย์ ระยอง" sheetId="50" r:id="rId11"/>
    <sheet name="บริหาร ระยอง" sheetId="51" r:id="rId12"/>
    <sheet name="บริหาร ปราจีน" sheetId="52" r:id="rId13"/>
    <sheet name="อุต" sheetId="9" r:id="rId14"/>
    <sheet name="สถาปัต" sheetId="8" r:id="rId15"/>
    <sheet name="บัณฑิต" sheetId="7" r:id="rId16"/>
    <sheet name="สำนักหอ" sheetId="6" r:id="rId17"/>
    <sheet name="สพท" sheetId="5" r:id="rId18"/>
    <sheet name="สพอ" sheetId="4" r:id="rId19"/>
    <sheet name="สำนักคอม" sheetId="20" r:id="rId20"/>
    <sheet name="ศิลป" sheetId="19" r:id="rId21"/>
    <sheet name="สารสนเทศ" sheetId="18" r:id="rId22"/>
    <sheet name="tfic" sheetId="17" r:id="rId23"/>
    <sheet name="tggs" sheetId="16" r:id="rId24"/>
    <sheet name="วิจัย" sheetId="15" r:id="rId25"/>
    <sheet name="สหกิจ" sheetId="44" r:id="rId26"/>
    <sheet name="ส่วนกลาง" sheetId="40" r:id="rId27"/>
    <sheet name="สนอ1" sheetId="12" r:id="rId28"/>
    <sheet name="กองกลาง" sheetId="28" r:id="rId29"/>
    <sheet name="กจ" sheetId="27" r:id="rId30"/>
    <sheet name="กผ" sheetId="26" r:id="rId31"/>
    <sheet name="กบ" sheetId="25" r:id="rId32"/>
    <sheet name="กค" sheetId="24" r:id="rId33"/>
    <sheet name="กก" sheetId="23" r:id="rId34"/>
    <sheet name="อาคาร" sheetId="22" r:id="rId35"/>
    <sheet name="ศูนย์ประกัน" sheetId="33" r:id="rId36"/>
    <sheet name="ศูนย์ผลิตตำรา" sheetId="32" r:id="rId37"/>
    <sheet name="ศูนย์ความร่วมมือ" sheetId="31" r:id="rId38"/>
    <sheet name="กองงาน" sheetId="30" r:id="rId39"/>
    <sheet name="ศูนย์บริการ" sheetId="29" r:id="rId40"/>
    <sheet name="ตรวจสอบ" sheetId="37" r:id="rId41"/>
    <sheet name="พัสดุ" sheetId="36" r:id="rId42"/>
    <sheet name="งานสิทธิประโยชน์" sheetId="35" r:id="rId43"/>
    <sheet name="กฏหมาย" sheetId="21" r:id="rId44"/>
    <sheet name="ส่งเสริมวิชาการ" sheetId="42" r:id="rId45"/>
    <sheet name="ระยอง" sheetId="34" r:id="rId46"/>
    <sheet name="สนอ" sheetId="14" r:id="rId47"/>
    <sheet name="ศูนย์วิจัยและฝึกอบรม(มาบตาพุด)" sheetId="53" r:id="rId48"/>
    <sheet name="ศูนย์เชื่อม" sheetId="54" r:id="rId49"/>
  </sheets>
  <definedNames>
    <definedName name="_xlnm.Print_Area" localSheetId="22">tfic!$A$1:$L$150</definedName>
    <definedName name="_xlnm.Print_Area" localSheetId="23">tggs!$A$1:$L$114</definedName>
    <definedName name="_xlnm.Print_Area" localSheetId="33">กก!$A$1:$L$149</definedName>
    <definedName name="_xlnm.Print_Area" localSheetId="32">กค!$A$1:$L$90</definedName>
    <definedName name="_xlnm.Print_Area" localSheetId="29">กจ!$A$1:$L$150</definedName>
    <definedName name="_xlnm.Print_Area" localSheetId="43">กฏหมาย!$A$1:$L$89</definedName>
    <definedName name="_xlnm.Print_Area" localSheetId="31">กบ!$A$1:$L$90</definedName>
    <definedName name="_xlnm.Print_Area" localSheetId="30">กผ!$A$1:$L$120</definedName>
    <definedName name="_xlnm.Print_Area" localSheetId="28">กองกลาง!$A$1:$L$90</definedName>
    <definedName name="_xlnm.Print_Area" localSheetId="38">กองงาน!$A$1:$L$90</definedName>
    <definedName name="_xlnm.Print_Area" localSheetId="2">ครุ!$A$1:$L$266</definedName>
    <definedName name="_xlnm.Print_Area" localSheetId="42">งานสิทธิประโยชน์!$A$1:$L$90</definedName>
    <definedName name="_xlnm.Print_Area" localSheetId="40">ตรวจสอบ!$A$1:$L$120</definedName>
    <definedName name="_xlnm.Print_Area" localSheetId="5">เทคโน!$A$1:$L$269</definedName>
    <definedName name="_xlnm.Print_Area" localSheetId="7">นานาชาติ!$A$1:$L$208</definedName>
    <definedName name="_xlnm.Print_Area" localSheetId="15">บัณฑิต!$A$1:$L$174</definedName>
    <definedName name="_xlnm.Print_Area" localSheetId="41">พัสดุ!$A$1:$L$120</definedName>
    <definedName name="_xlnm.Print_Area" localSheetId="45">ระยอง!$A$1:$L$239</definedName>
    <definedName name="_xlnm.Print_Area" localSheetId="6">วทอ!$A$1:$L$207</definedName>
    <definedName name="_xlnm.Print_Area" localSheetId="24">วิจัย!$A$1:$L$179</definedName>
    <definedName name="_xlnm.Print_Area" localSheetId="3">วิทย!$A$1:$L$205</definedName>
    <definedName name="_xlnm.Print_Area" localSheetId="4">วิศว!$A$1:$L$211</definedName>
    <definedName name="_xlnm.Print_Area" localSheetId="20">ศิลป!$A$1:$L$210</definedName>
    <definedName name="_xlnm.Print_Area" localSheetId="37">ศูนย์ความร่วมมือ!$A$1:$L$90</definedName>
    <definedName name="_xlnm.Print_Area" localSheetId="39">ศูนย์บริการ!$A$1:$L$90</definedName>
    <definedName name="_xlnm.Print_Area" localSheetId="35">ศูนย์ประกัน!$A$1:$L$90</definedName>
    <definedName name="_xlnm.Print_Area" localSheetId="36">ศูนย์ผลิตตำรา!$A$1:$L$90</definedName>
    <definedName name="_xlnm.Print_Area" localSheetId="44">ส่งเสริมวิชาการ!$A$1:$L$89</definedName>
    <definedName name="_xlnm.Print_Area" localSheetId="14">สถาปัต!$A$1:$L$240</definedName>
    <definedName name="_xlnm.Print_Area" localSheetId="46">สนอ!$A$1:$L$426</definedName>
    <definedName name="_xlnm.Print_Area" localSheetId="27">สนอ1!$A$1:$L$300</definedName>
    <definedName name="_xlnm.Print_Area" localSheetId="17">สพท!$A$1:$L$240</definedName>
    <definedName name="_xlnm.Print_Area" localSheetId="18">สพอ!$A$1:$L$180</definedName>
    <definedName name="_xlnm.Print_Area" localSheetId="26">ส่วนกลาง!$A$1:$L$359</definedName>
    <definedName name="_xlnm.Print_Area" localSheetId="25">สหกิจ!$A$1:$L$149</definedName>
    <definedName name="_xlnm.Print_Area" localSheetId="21">สารสนเทศ!$A$1:$L$150</definedName>
    <definedName name="_xlnm.Print_Area" localSheetId="19">สำนักคอม!$A$1:$L$90</definedName>
    <definedName name="_xlnm.Print_Area" localSheetId="16">สำนักหอ!$A$1:$L$120</definedName>
    <definedName name="_xlnm.Print_Area" localSheetId="34">อาคาร!$A$1:$L$90</definedName>
    <definedName name="_xlnm.Print_Area" localSheetId="13">อุต!$A$1:$L$240</definedName>
  </definedNames>
  <calcPr calcId="124519"/>
  <fileRecoveryPr repairLoad="1"/>
</workbook>
</file>

<file path=xl/calcChain.xml><?xml version="1.0" encoding="utf-8"?>
<calcChain xmlns="http://schemas.openxmlformats.org/spreadsheetml/2006/main">
  <c r="L276" i="54"/>
  <c r="C276"/>
  <c r="B276"/>
  <c r="L275"/>
  <c r="C275"/>
  <c r="B275"/>
  <c r="L274"/>
  <c r="C274"/>
  <c r="B274"/>
  <c r="C273"/>
  <c r="L273" s="1"/>
  <c r="B273"/>
  <c r="K272"/>
  <c r="J272"/>
  <c r="I272"/>
  <c r="H272"/>
  <c r="G272"/>
  <c r="F272"/>
  <c r="E272"/>
  <c r="C272" s="1"/>
  <c r="L272" s="1"/>
  <c r="D272"/>
  <c r="B272"/>
  <c r="L271"/>
  <c r="C271"/>
  <c r="B271"/>
  <c r="L270"/>
  <c r="C270"/>
  <c r="B270"/>
  <c r="K269"/>
  <c r="J269"/>
  <c r="I269"/>
  <c r="H269"/>
  <c r="G269"/>
  <c r="F269"/>
  <c r="E269"/>
  <c r="D269"/>
  <c r="C269"/>
  <c r="L269" s="1"/>
  <c r="B269"/>
  <c r="L268"/>
  <c r="C268"/>
  <c r="B268"/>
  <c r="L267"/>
  <c r="C267"/>
  <c r="B267"/>
  <c r="L266"/>
  <c r="C266"/>
  <c r="B266"/>
  <c r="K265"/>
  <c r="J265"/>
  <c r="I265"/>
  <c r="H265"/>
  <c r="G265"/>
  <c r="F265"/>
  <c r="E265"/>
  <c r="D265"/>
  <c r="C265"/>
  <c r="L265" s="1"/>
  <c r="B265"/>
  <c r="J264"/>
  <c r="I264"/>
  <c r="H264"/>
  <c r="F264"/>
  <c r="E264"/>
  <c r="E277" s="1"/>
  <c r="D264"/>
  <c r="D277" s="1"/>
  <c r="I263"/>
  <c r="H263"/>
  <c r="E263"/>
  <c r="D263"/>
  <c r="L262"/>
  <c r="C262"/>
  <c r="B262"/>
  <c r="C261"/>
  <c r="L261" s="1"/>
  <c r="B261"/>
  <c r="L260"/>
  <c r="H260"/>
  <c r="F260"/>
  <c r="F259" s="1"/>
  <c r="D260"/>
  <c r="C260"/>
  <c r="K259"/>
  <c r="I259"/>
  <c r="G259"/>
  <c r="E259"/>
  <c r="D259"/>
  <c r="C245"/>
  <c r="L245" s="1"/>
  <c r="B245"/>
  <c r="L244"/>
  <c r="C244"/>
  <c r="B244"/>
  <c r="L243"/>
  <c r="C243"/>
  <c r="B243"/>
  <c r="L242"/>
  <c r="D242"/>
  <c r="C242"/>
  <c r="K241"/>
  <c r="I241"/>
  <c r="G241"/>
  <c r="C241" s="1"/>
  <c r="L241" s="1"/>
  <c r="E241"/>
  <c r="L240"/>
  <c r="C240"/>
  <c r="B240"/>
  <c r="L239"/>
  <c r="C239"/>
  <c r="B239"/>
  <c r="L238"/>
  <c r="K238"/>
  <c r="J238"/>
  <c r="I238"/>
  <c r="H238"/>
  <c r="G238"/>
  <c r="F238"/>
  <c r="E238"/>
  <c r="D238"/>
  <c r="B238" s="1"/>
  <c r="C238"/>
  <c r="J237"/>
  <c r="H237"/>
  <c r="B237" s="1"/>
  <c r="F237"/>
  <c r="F113" s="1"/>
  <c r="D237"/>
  <c r="C237"/>
  <c r="L237" s="1"/>
  <c r="L236"/>
  <c r="C236"/>
  <c r="B236"/>
  <c r="L235"/>
  <c r="C235"/>
  <c r="B235"/>
  <c r="L234"/>
  <c r="K234"/>
  <c r="J234"/>
  <c r="I234"/>
  <c r="H234"/>
  <c r="G234"/>
  <c r="F234"/>
  <c r="E234"/>
  <c r="D234"/>
  <c r="C234"/>
  <c r="K233"/>
  <c r="I233"/>
  <c r="I246" s="1"/>
  <c r="E233"/>
  <c r="E246" s="1"/>
  <c r="I232"/>
  <c r="E232"/>
  <c r="L231"/>
  <c r="C231"/>
  <c r="B231"/>
  <c r="L230"/>
  <c r="C230"/>
  <c r="B230"/>
  <c r="C229"/>
  <c r="L229" s="1"/>
  <c r="B229"/>
  <c r="K228"/>
  <c r="J228"/>
  <c r="I228"/>
  <c r="H228"/>
  <c r="G228"/>
  <c r="F228"/>
  <c r="E228"/>
  <c r="C228" s="1"/>
  <c r="L228" s="1"/>
  <c r="D228"/>
  <c r="B228"/>
  <c r="L214"/>
  <c r="C214"/>
  <c r="B214"/>
  <c r="C213"/>
  <c r="L213" s="1"/>
  <c r="B213"/>
  <c r="L212"/>
  <c r="C212"/>
  <c r="B212"/>
  <c r="L211"/>
  <c r="C211"/>
  <c r="B211"/>
  <c r="L210"/>
  <c r="K210"/>
  <c r="J210"/>
  <c r="I210"/>
  <c r="H210"/>
  <c r="H202" s="1"/>
  <c r="G210"/>
  <c r="C210" s="1"/>
  <c r="F210"/>
  <c r="E210"/>
  <c r="D210"/>
  <c r="B210" s="1"/>
  <c r="C209"/>
  <c r="L209" s="1"/>
  <c r="B209"/>
  <c r="L208"/>
  <c r="C208"/>
  <c r="B208"/>
  <c r="K207"/>
  <c r="J207"/>
  <c r="I207"/>
  <c r="H207"/>
  <c r="G207"/>
  <c r="F207"/>
  <c r="E207"/>
  <c r="C207" s="1"/>
  <c r="L207" s="1"/>
  <c r="D207"/>
  <c r="B207" s="1"/>
  <c r="L206"/>
  <c r="H206"/>
  <c r="F206"/>
  <c r="D206"/>
  <c r="C206"/>
  <c r="C205"/>
  <c r="L205" s="1"/>
  <c r="B205"/>
  <c r="L204"/>
  <c r="H204"/>
  <c r="H203" s="1"/>
  <c r="F204"/>
  <c r="F80" s="1"/>
  <c r="D204"/>
  <c r="J204" s="1"/>
  <c r="C204"/>
  <c r="K203"/>
  <c r="I203"/>
  <c r="I202" s="1"/>
  <c r="I201" s="1"/>
  <c r="G203"/>
  <c r="E203"/>
  <c r="D203"/>
  <c r="K202"/>
  <c r="G202"/>
  <c r="D202"/>
  <c r="K201"/>
  <c r="G201"/>
  <c r="L200"/>
  <c r="C200"/>
  <c r="B200"/>
  <c r="L199"/>
  <c r="C199"/>
  <c r="B199"/>
  <c r="L198"/>
  <c r="D198"/>
  <c r="C198"/>
  <c r="K197"/>
  <c r="C197" s="1"/>
  <c r="L197" s="1"/>
  <c r="I197"/>
  <c r="G197"/>
  <c r="E197"/>
  <c r="L183"/>
  <c r="C183"/>
  <c r="B183"/>
  <c r="L182"/>
  <c r="C182"/>
  <c r="B182"/>
  <c r="C181"/>
  <c r="L181" s="1"/>
  <c r="B181"/>
  <c r="L180"/>
  <c r="C180"/>
  <c r="B180"/>
  <c r="L179"/>
  <c r="K179"/>
  <c r="J179"/>
  <c r="I179"/>
  <c r="H179"/>
  <c r="G179"/>
  <c r="F179"/>
  <c r="E179"/>
  <c r="C179" s="1"/>
  <c r="D179"/>
  <c r="B179" s="1"/>
  <c r="L178"/>
  <c r="C178"/>
  <c r="B178"/>
  <c r="C177"/>
  <c r="L177" s="1"/>
  <c r="B177"/>
  <c r="K176"/>
  <c r="J176"/>
  <c r="I176"/>
  <c r="I171" s="1"/>
  <c r="H176"/>
  <c r="G176"/>
  <c r="F176"/>
  <c r="B176" s="1"/>
  <c r="E176"/>
  <c r="C176" s="1"/>
  <c r="L176" s="1"/>
  <c r="D176"/>
  <c r="L175"/>
  <c r="F175"/>
  <c r="D175"/>
  <c r="C175"/>
  <c r="C174"/>
  <c r="L174" s="1"/>
  <c r="B174"/>
  <c r="C173"/>
  <c r="L173" s="1"/>
  <c r="B173"/>
  <c r="K172"/>
  <c r="J172"/>
  <c r="I172"/>
  <c r="H172"/>
  <c r="G172"/>
  <c r="F172"/>
  <c r="E172"/>
  <c r="C172" s="1"/>
  <c r="L172" s="1"/>
  <c r="D172"/>
  <c r="B172"/>
  <c r="K171"/>
  <c r="G171"/>
  <c r="G184" s="1"/>
  <c r="K170"/>
  <c r="G170"/>
  <c r="C169"/>
  <c r="L169" s="1"/>
  <c r="B169"/>
  <c r="L168"/>
  <c r="C168"/>
  <c r="B168"/>
  <c r="L167"/>
  <c r="C167"/>
  <c r="B167"/>
  <c r="K166"/>
  <c r="J166"/>
  <c r="I166"/>
  <c r="H166"/>
  <c r="G166"/>
  <c r="F166"/>
  <c r="E166"/>
  <c r="D166"/>
  <c r="B166" s="1"/>
  <c r="C166"/>
  <c r="L166" s="1"/>
  <c r="L152"/>
  <c r="C152"/>
  <c r="B152"/>
  <c r="L151"/>
  <c r="C151"/>
  <c r="B151"/>
  <c r="L150"/>
  <c r="C150"/>
  <c r="B150"/>
  <c r="C149"/>
  <c r="L149" s="1"/>
  <c r="B149"/>
  <c r="K148"/>
  <c r="J148"/>
  <c r="I148"/>
  <c r="I140" s="1"/>
  <c r="I153" s="1"/>
  <c r="H148"/>
  <c r="G148"/>
  <c r="F148"/>
  <c r="E148"/>
  <c r="D148"/>
  <c r="B148"/>
  <c r="L147"/>
  <c r="C147"/>
  <c r="B147"/>
  <c r="L146"/>
  <c r="C146"/>
  <c r="B146"/>
  <c r="K145"/>
  <c r="J145"/>
  <c r="I145"/>
  <c r="H145"/>
  <c r="G145"/>
  <c r="F145"/>
  <c r="E145"/>
  <c r="D145"/>
  <c r="C145"/>
  <c r="L145" s="1"/>
  <c r="B145"/>
  <c r="L144"/>
  <c r="H144"/>
  <c r="F144"/>
  <c r="D144"/>
  <c r="C144"/>
  <c r="L143"/>
  <c r="C143"/>
  <c r="B143"/>
  <c r="L142"/>
  <c r="F142"/>
  <c r="D142"/>
  <c r="C142"/>
  <c r="K141"/>
  <c r="I141"/>
  <c r="G141"/>
  <c r="G140" s="1"/>
  <c r="E141"/>
  <c r="D141"/>
  <c r="K140"/>
  <c r="K139" s="1"/>
  <c r="I139"/>
  <c r="L138"/>
  <c r="F138"/>
  <c r="F45" s="1"/>
  <c r="F14" s="1"/>
  <c r="D138"/>
  <c r="D45" s="1"/>
  <c r="C138"/>
  <c r="L137"/>
  <c r="D137"/>
  <c r="C137"/>
  <c r="L136"/>
  <c r="D136"/>
  <c r="C136"/>
  <c r="K135"/>
  <c r="I135"/>
  <c r="G135"/>
  <c r="E135"/>
  <c r="C135"/>
  <c r="L135" s="1"/>
  <c r="L121"/>
  <c r="K121"/>
  <c r="J121"/>
  <c r="I121"/>
  <c r="H121"/>
  <c r="G121"/>
  <c r="F121"/>
  <c r="E121"/>
  <c r="C121" s="1"/>
  <c r="D121"/>
  <c r="B121" s="1"/>
  <c r="L120"/>
  <c r="K120"/>
  <c r="J120"/>
  <c r="I120"/>
  <c r="H120"/>
  <c r="G120"/>
  <c r="F120"/>
  <c r="E120"/>
  <c r="D120"/>
  <c r="B120" s="1"/>
  <c r="C120"/>
  <c r="K119"/>
  <c r="K117" s="1"/>
  <c r="J119"/>
  <c r="I119"/>
  <c r="H119"/>
  <c r="G119"/>
  <c r="G117" s="1"/>
  <c r="F119"/>
  <c r="B119" s="1"/>
  <c r="E119"/>
  <c r="D119"/>
  <c r="C119"/>
  <c r="L119" s="1"/>
  <c r="K118"/>
  <c r="I118"/>
  <c r="G118"/>
  <c r="E118"/>
  <c r="I117"/>
  <c r="E117"/>
  <c r="L116"/>
  <c r="K116"/>
  <c r="J116"/>
  <c r="I116"/>
  <c r="H116"/>
  <c r="H114" s="1"/>
  <c r="G116"/>
  <c r="F116"/>
  <c r="E116"/>
  <c r="D116"/>
  <c r="C116"/>
  <c r="K115"/>
  <c r="K114" s="1"/>
  <c r="J115"/>
  <c r="J114" s="1"/>
  <c r="I115"/>
  <c r="H115"/>
  <c r="G115"/>
  <c r="G114" s="1"/>
  <c r="F115"/>
  <c r="E115"/>
  <c r="D115"/>
  <c r="C115"/>
  <c r="L115" s="1"/>
  <c r="I114"/>
  <c r="E114"/>
  <c r="C114" s="1"/>
  <c r="L114" s="1"/>
  <c r="K113"/>
  <c r="I113"/>
  <c r="I109" s="1"/>
  <c r="H113"/>
  <c r="G113"/>
  <c r="E113"/>
  <c r="D113"/>
  <c r="L112"/>
  <c r="K112"/>
  <c r="J112"/>
  <c r="I112"/>
  <c r="H112"/>
  <c r="H110" s="1"/>
  <c r="G112"/>
  <c r="F112"/>
  <c r="E112"/>
  <c r="D112"/>
  <c r="C112"/>
  <c r="K111"/>
  <c r="K110" s="1"/>
  <c r="K109" s="1"/>
  <c r="J111"/>
  <c r="J110" s="1"/>
  <c r="I111"/>
  <c r="H111"/>
  <c r="G111"/>
  <c r="G110" s="1"/>
  <c r="G109" s="1"/>
  <c r="F111"/>
  <c r="B111" s="1"/>
  <c r="E111"/>
  <c r="D111"/>
  <c r="C111"/>
  <c r="L111" s="1"/>
  <c r="I110"/>
  <c r="E110"/>
  <c r="C110" s="1"/>
  <c r="L110" s="1"/>
  <c r="K108"/>
  <c r="K107"/>
  <c r="K104" s="1"/>
  <c r="J107"/>
  <c r="I107"/>
  <c r="H107"/>
  <c r="G107"/>
  <c r="F107"/>
  <c r="E107"/>
  <c r="D107"/>
  <c r="C107"/>
  <c r="L107" s="1"/>
  <c r="B107"/>
  <c r="K106"/>
  <c r="J106"/>
  <c r="J104" s="1"/>
  <c r="I106"/>
  <c r="H106"/>
  <c r="G106"/>
  <c r="F106"/>
  <c r="F104" s="1"/>
  <c r="E106"/>
  <c r="C106" s="1"/>
  <c r="L106" s="1"/>
  <c r="D106"/>
  <c r="K105"/>
  <c r="J105"/>
  <c r="I105"/>
  <c r="H105"/>
  <c r="H104" s="1"/>
  <c r="G105"/>
  <c r="F105"/>
  <c r="E105"/>
  <c r="D105"/>
  <c r="B105" s="1"/>
  <c r="G104"/>
  <c r="K90"/>
  <c r="J90"/>
  <c r="I90"/>
  <c r="H90"/>
  <c r="H28" s="1"/>
  <c r="G90"/>
  <c r="F90"/>
  <c r="E90"/>
  <c r="D90"/>
  <c r="B90" s="1"/>
  <c r="K89"/>
  <c r="J89"/>
  <c r="I89"/>
  <c r="H89"/>
  <c r="G89"/>
  <c r="F89"/>
  <c r="E89"/>
  <c r="C89" s="1"/>
  <c r="L89" s="1"/>
  <c r="D89"/>
  <c r="B89" s="1"/>
  <c r="K88"/>
  <c r="J88"/>
  <c r="I88"/>
  <c r="H88"/>
  <c r="G88"/>
  <c r="F88"/>
  <c r="E88"/>
  <c r="C88" s="1"/>
  <c r="L88" s="1"/>
  <c r="D88"/>
  <c r="K87"/>
  <c r="J87"/>
  <c r="J86" s="1"/>
  <c r="I87"/>
  <c r="I86" s="1"/>
  <c r="H87"/>
  <c r="G87"/>
  <c r="F87"/>
  <c r="F86" s="1"/>
  <c r="E87"/>
  <c r="C87" s="1"/>
  <c r="L87" s="1"/>
  <c r="D87"/>
  <c r="B87"/>
  <c r="K85"/>
  <c r="J85"/>
  <c r="J83" s="1"/>
  <c r="I85"/>
  <c r="H85"/>
  <c r="G85"/>
  <c r="F85"/>
  <c r="E85"/>
  <c r="D85"/>
  <c r="L84"/>
  <c r="K84"/>
  <c r="K83" s="1"/>
  <c r="J84"/>
  <c r="I84"/>
  <c r="H84"/>
  <c r="G84"/>
  <c r="F84"/>
  <c r="E84"/>
  <c r="D84"/>
  <c r="C84"/>
  <c r="G83"/>
  <c r="F83"/>
  <c r="K82"/>
  <c r="I82"/>
  <c r="H82"/>
  <c r="G82"/>
  <c r="F82"/>
  <c r="E82"/>
  <c r="K81"/>
  <c r="K19" s="1"/>
  <c r="J81"/>
  <c r="J19" s="1"/>
  <c r="I81"/>
  <c r="H81"/>
  <c r="G81"/>
  <c r="G79" s="1"/>
  <c r="F81"/>
  <c r="E81"/>
  <c r="D81"/>
  <c r="K80"/>
  <c r="K79" s="1"/>
  <c r="I80"/>
  <c r="H80"/>
  <c r="G80"/>
  <c r="E80"/>
  <c r="C80" s="1"/>
  <c r="L80" s="1"/>
  <c r="D80"/>
  <c r="F79"/>
  <c r="K76"/>
  <c r="J76"/>
  <c r="I76"/>
  <c r="I14" s="1"/>
  <c r="H76"/>
  <c r="G76"/>
  <c r="F76"/>
  <c r="E76"/>
  <c r="D76"/>
  <c r="B76" s="1"/>
  <c r="C76"/>
  <c r="L76" s="1"/>
  <c r="K75"/>
  <c r="J75"/>
  <c r="I75"/>
  <c r="H75"/>
  <c r="G75"/>
  <c r="F75"/>
  <c r="E75"/>
  <c r="C75" s="1"/>
  <c r="L75" s="1"/>
  <c r="D75"/>
  <c r="B75" s="1"/>
  <c r="K74"/>
  <c r="I74"/>
  <c r="G74"/>
  <c r="E74"/>
  <c r="E73"/>
  <c r="K59"/>
  <c r="K28" s="1"/>
  <c r="J59"/>
  <c r="J28" s="1"/>
  <c r="I59"/>
  <c r="H59"/>
  <c r="G59"/>
  <c r="G28" s="1"/>
  <c r="F59"/>
  <c r="F28" s="1"/>
  <c r="E59"/>
  <c r="D59"/>
  <c r="C59"/>
  <c r="L59" s="1"/>
  <c r="B59"/>
  <c r="K58"/>
  <c r="J58"/>
  <c r="I58"/>
  <c r="H58"/>
  <c r="G58"/>
  <c r="F58"/>
  <c r="E58"/>
  <c r="D58"/>
  <c r="K57"/>
  <c r="K26" s="1"/>
  <c r="J57"/>
  <c r="I57"/>
  <c r="H57"/>
  <c r="G57"/>
  <c r="G26" s="1"/>
  <c r="F57"/>
  <c r="E57"/>
  <c r="D57"/>
  <c r="K56"/>
  <c r="K25" s="1"/>
  <c r="J56"/>
  <c r="I56"/>
  <c r="H56"/>
  <c r="G56"/>
  <c r="G25" s="1"/>
  <c r="F56"/>
  <c r="F55" s="1"/>
  <c r="E56"/>
  <c r="C56" s="1"/>
  <c r="L56" s="1"/>
  <c r="D56"/>
  <c r="G55"/>
  <c r="K54"/>
  <c r="K52" s="1"/>
  <c r="J54"/>
  <c r="I54"/>
  <c r="H54"/>
  <c r="G54"/>
  <c r="G23" s="1"/>
  <c r="F54"/>
  <c r="E54"/>
  <c r="D54"/>
  <c r="B54" s="1"/>
  <c r="K53"/>
  <c r="K22" s="1"/>
  <c r="J53"/>
  <c r="J22" s="1"/>
  <c r="I53"/>
  <c r="H53"/>
  <c r="G53"/>
  <c r="G22" s="1"/>
  <c r="F53"/>
  <c r="E53"/>
  <c r="D53"/>
  <c r="H52"/>
  <c r="G52"/>
  <c r="K51"/>
  <c r="K20" s="1"/>
  <c r="I51"/>
  <c r="G51"/>
  <c r="C51" s="1"/>
  <c r="L51" s="1"/>
  <c r="F51"/>
  <c r="F20" s="1"/>
  <c r="E51"/>
  <c r="K50"/>
  <c r="J50"/>
  <c r="I50"/>
  <c r="H50"/>
  <c r="G50"/>
  <c r="F50"/>
  <c r="F19" s="1"/>
  <c r="E50"/>
  <c r="D50"/>
  <c r="B50" s="1"/>
  <c r="K49"/>
  <c r="K48" s="1"/>
  <c r="I49"/>
  <c r="I48" s="1"/>
  <c r="G49"/>
  <c r="G18" s="1"/>
  <c r="E49"/>
  <c r="D49"/>
  <c r="D48" s="1"/>
  <c r="G48"/>
  <c r="G47"/>
  <c r="G46" s="1"/>
  <c r="K45"/>
  <c r="I45"/>
  <c r="G45"/>
  <c r="G14" s="1"/>
  <c r="E45"/>
  <c r="E14" s="1"/>
  <c r="K44"/>
  <c r="I44"/>
  <c r="G44"/>
  <c r="G13" s="1"/>
  <c r="E44"/>
  <c r="E42" s="1"/>
  <c r="K43"/>
  <c r="K42" s="1"/>
  <c r="I43"/>
  <c r="G43"/>
  <c r="E43"/>
  <c r="E12" s="1"/>
  <c r="I42"/>
  <c r="K27"/>
  <c r="J27"/>
  <c r="G27"/>
  <c r="F27"/>
  <c r="F26"/>
  <c r="K23"/>
  <c r="F23"/>
  <c r="G19"/>
  <c r="G12"/>
  <c r="L276" i="53"/>
  <c r="C276"/>
  <c r="B276"/>
  <c r="L275"/>
  <c r="C275"/>
  <c r="B275"/>
  <c r="C274"/>
  <c r="L274" s="1"/>
  <c r="B274"/>
  <c r="L273"/>
  <c r="C273"/>
  <c r="B273"/>
  <c r="K272"/>
  <c r="J272"/>
  <c r="I272"/>
  <c r="I264" s="1"/>
  <c r="H272"/>
  <c r="G272"/>
  <c r="F272"/>
  <c r="E272"/>
  <c r="C272" s="1"/>
  <c r="L272" s="1"/>
  <c r="D272"/>
  <c r="B272" s="1"/>
  <c r="L271"/>
  <c r="C271"/>
  <c r="B271"/>
  <c r="C270"/>
  <c r="L270" s="1"/>
  <c r="B270"/>
  <c r="K269"/>
  <c r="J269"/>
  <c r="I269"/>
  <c r="H269"/>
  <c r="G269"/>
  <c r="F269"/>
  <c r="B269" s="1"/>
  <c r="E269"/>
  <c r="C269" s="1"/>
  <c r="L269" s="1"/>
  <c r="D269"/>
  <c r="L268"/>
  <c r="C268"/>
  <c r="B268"/>
  <c r="L267"/>
  <c r="C267"/>
  <c r="B267"/>
  <c r="C266"/>
  <c r="L266" s="1"/>
  <c r="B266"/>
  <c r="K265"/>
  <c r="J265"/>
  <c r="I265"/>
  <c r="H265"/>
  <c r="G265"/>
  <c r="F265"/>
  <c r="E265"/>
  <c r="C265" s="1"/>
  <c r="L265" s="1"/>
  <c r="D265"/>
  <c r="B265"/>
  <c r="K264"/>
  <c r="K277" s="1"/>
  <c r="H264"/>
  <c r="G264"/>
  <c r="G277" s="1"/>
  <c r="D264"/>
  <c r="K263"/>
  <c r="H263"/>
  <c r="G263"/>
  <c r="D263"/>
  <c r="C262"/>
  <c r="L262" s="1"/>
  <c r="B262"/>
  <c r="L261"/>
  <c r="C261"/>
  <c r="B261"/>
  <c r="L260"/>
  <c r="F260"/>
  <c r="D260"/>
  <c r="H260" s="1"/>
  <c r="J260" s="1"/>
  <c r="J259" s="1"/>
  <c r="C260"/>
  <c r="L259"/>
  <c r="K259"/>
  <c r="I259"/>
  <c r="H259"/>
  <c r="G259"/>
  <c r="E259"/>
  <c r="D259"/>
  <c r="C259"/>
  <c r="L245"/>
  <c r="C245"/>
  <c r="B245"/>
  <c r="L244"/>
  <c r="C244"/>
  <c r="B244"/>
  <c r="L243"/>
  <c r="C243"/>
  <c r="B243"/>
  <c r="J242"/>
  <c r="J118" s="1"/>
  <c r="J117" s="1"/>
  <c r="H242"/>
  <c r="H241" s="1"/>
  <c r="F242"/>
  <c r="D242"/>
  <c r="C242"/>
  <c r="L242" s="1"/>
  <c r="K241"/>
  <c r="I241"/>
  <c r="G241"/>
  <c r="F241"/>
  <c r="E241"/>
  <c r="C241" s="1"/>
  <c r="L241" s="1"/>
  <c r="D241"/>
  <c r="L240"/>
  <c r="C240"/>
  <c r="B240"/>
  <c r="L239"/>
  <c r="C239"/>
  <c r="B239"/>
  <c r="K238"/>
  <c r="J238"/>
  <c r="I238"/>
  <c r="H238"/>
  <c r="G238"/>
  <c r="F238"/>
  <c r="E238"/>
  <c r="D238"/>
  <c r="C238"/>
  <c r="L238" s="1"/>
  <c r="B238"/>
  <c r="L237"/>
  <c r="H237"/>
  <c r="H233" s="1"/>
  <c r="F237"/>
  <c r="F113" s="1"/>
  <c r="D237"/>
  <c r="J237" s="1"/>
  <c r="J113" s="1"/>
  <c r="C237"/>
  <c r="L236"/>
  <c r="C236"/>
  <c r="B236"/>
  <c r="L235"/>
  <c r="C235"/>
  <c r="B235"/>
  <c r="K234"/>
  <c r="J234"/>
  <c r="I234"/>
  <c r="H234"/>
  <c r="G234"/>
  <c r="F234"/>
  <c r="E234"/>
  <c r="D234"/>
  <c r="C234"/>
  <c r="L234" s="1"/>
  <c r="B234"/>
  <c r="I233"/>
  <c r="I246" s="1"/>
  <c r="F233"/>
  <c r="E233"/>
  <c r="D233"/>
  <c r="D246" s="1"/>
  <c r="I232"/>
  <c r="E232"/>
  <c r="D232"/>
  <c r="L231"/>
  <c r="C231"/>
  <c r="B231"/>
  <c r="C230"/>
  <c r="L230" s="1"/>
  <c r="B230"/>
  <c r="L229"/>
  <c r="C229"/>
  <c r="B229"/>
  <c r="K228"/>
  <c r="J228"/>
  <c r="I228"/>
  <c r="H228"/>
  <c r="G228"/>
  <c r="F228"/>
  <c r="E228"/>
  <c r="C228" s="1"/>
  <c r="L228" s="1"/>
  <c r="D228"/>
  <c r="B228" s="1"/>
  <c r="C214"/>
  <c r="L214" s="1"/>
  <c r="B214"/>
  <c r="L213"/>
  <c r="C213"/>
  <c r="B213"/>
  <c r="L212"/>
  <c r="C212"/>
  <c r="B212"/>
  <c r="L211"/>
  <c r="C211"/>
  <c r="B211"/>
  <c r="K210"/>
  <c r="J210"/>
  <c r="I210"/>
  <c r="H210"/>
  <c r="G210"/>
  <c r="G202" s="1"/>
  <c r="F210"/>
  <c r="B210" s="1"/>
  <c r="E210"/>
  <c r="D210"/>
  <c r="C210"/>
  <c r="L210" s="1"/>
  <c r="L209"/>
  <c r="C209"/>
  <c r="B209"/>
  <c r="L208"/>
  <c r="C208"/>
  <c r="B208"/>
  <c r="L207"/>
  <c r="K207"/>
  <c r="J207"/>
  <c r="I207"/>
  <c r="H207"/>
  <c r="G207"/>
  <c r="F207"/>
  <c r="E207"/>
  <c r="D207"/>
  <c r="B207" s="1"/>
  <c r="C207"/>
  <c r="J206"/>
  <c r="H206"/>
  <c r="F206"/>
  <c r="D206"/>
  <c r="C206"/>
  <c r="L206" s="1"/>
  <c r="L205"/>
  <c r="C205"/>
  <c r="B205"/>
  <c r="L204"/>
  <c r="F204"/>
  <c r="F203" s="1"/>
  <c r="F202" s="1"/>
  <c r="D204"/>
  <c r="C204"/>
  <c r="L203"/>
  <c r="K203"/>
  <c r="I203"/>
  <c r="G203"/>
  <c r="E203"/>
  <c r="D203"/>
  <c r="C203"/>
  <c r="K202"/>
  <c r="I202"/>
  <c r="I215" s="1"/>
  <c r="E202"/>
  <c r="E215" s="1"/>
  <c r="I201"/>
  <c r="E201"/>
  <c r="L200"/>
  <c r="C200"/>
  <c r="B200"/>
  <c r="L199"/>
  <c r="C199"/>
  <c r="B199"/>
  <c r="J198"/>
  <c r="J74" s="1"/>
  <c r="H198"/>
  <c r="H197" s="1"/>
  <c r="F198"/>
  <c r="D198"/>
  <c r="C198"/>
  <c r="L198" s="1"/>
  <c r="K197"/>
  <c r="I197"/>
  <c r="G197"/>
  <c r="F197"/>
  <c r="E197"/>
  <c r="C197" s="1"/>
  <c r="L197" s="1"/>
  <c r="D197"/>
  <c r="I184"/>
  <c r="L183"/>
  <c r="C183"/>
  <c r="B183"/>
  <c r="C182"/>
  <c r="L182" s="1"/>
  <c r="B182"/>
  <c r="L181"/>
  <c r="C181"/>
  <c r="B181"/>
  <c r="L180"/>
  <c r="C180"/>
  <c r="B180"/>
  <c r="L179"/>
  <c r="K179"/>
  <c r="J179"/>
  <c r="I179"/>
  <c r="H179"/>
  <c r="G179"/>
  <c r="F179"/>
  <c r="E179"/>
  <c r="D179"/>
  <c r="B179" s="1"/>
  <c r="C179"/>
  <c r="C178"/>
  <c r="L178" s="1"/>
  <c r="B178"/>
  <c r="L177"/>
  <c r="C177"/>
  <c r="B177"/>
  <c r="K176"/>
  <c r="J176"/>
  <c r="I176"/>
  <c r="H176"/>
  <c r="G176"/>
  <c r="F176"/>
  <c r="E176"/>
  <c r="C176" s="1"/>
  <c r="L176" s="1"/>
  <c r="D176"/>
  <c r="B176" s="1"/>
  <c r="L175"/>
  <c r="D175"/>
  <c r="C175"/>
  <c r="C174"/>
  <c r="L174" s="1"/>
  <c r="B174"/>
  <c r="L173"/>
  <c r="C173"/>
  <c r="B173"/>
  <c r="K172"/>
  <c r="J172"/>
  <c r="I172"/>
  <c r="I171" s="1"/>
  <c r="I170" s="1"/>
  <c r="H172"/>
  <c r="G172"/>
  <c r="F172"/>
  <c r="E172"/>
  <c r="D172"/>
  <c r="B172" s="1"/>
  <c r="K171"/>
  <c r="G171"/>
  <c r="G184" s="1"/>
  <c r="D171"/>
  <c r="K170"/>
  <c r="G170"/>
  <c r="L169"/>
  <c r="C169"/>
  <c r="B169"/>
  <c r="L168"/>
  <c r="C168"/>
  <c r="B168"/>
  <c r="L167"/>
  <c r="C167"/>
  <c r="B167"/>
  <c r="K166"/>
  <c r="J166"/>
  <c r="I166"/>
  <c r="H166"/>
  <c r="G166"/>
  <c r="F166"/>
  <c r="B166" s="1"/>
  <c r="E166"/>
  <c r="D166"/>
  <c r="C166"/>
  <c r="L166" s="1"/>
  <c r="L152"/>
  <c r="C152"/>
  <c r="B152"/>
  <c r="L151"/>
  <c r="C151"/>
  <c r="B151"/>
  <c r="C150"/>
  <c r="L150" s="1"/>
  <c r="B150"/>
  <c r="L149"/>
  <c r="C149"/>
  <c r="B149"/>
  <c r="K148"/>
  <c r="J148"/>
  <c r="I148"/>
  <c r="I140" s="1"/>
  <c r="I153" s="1"/>
  <c r="H148"/>
  <c r="G148"/>
  <c r="F148"/>
  <c r="E148"/>
  <c r="D148"/>
  <c r="B148" s="1"/>
  <c r="L147"/>
  <c r="C147"/>
  <c r="B147"/>
  <c r="C146"/>
  <c r="L146" s="1"/>
  <c r="B146"/>
  <c r="K145"/>
  <c r="J145"/>
  <c r="I145"/>
  <c r="H145"/>
  <c r="G145"/>
  <c r="F145"/>
  <c r="B145" s="1"/>
  <c r="E145"/>
  <c r="C145" s="1"/>
  <c r="L145" s="1"/>
  <c r="D145"/>
  <c r="L144"/>
  <c r="H144"/>
  <c r="F144"/>
  <c r="D144"/>
  <c r="C144"/>
  <c r="L143"/>
  <c r="C143"/>
  <c r="B143"/>
  <c r="L142"/>
  <c r="D142"/>
  <c r="C142"/>
  <c r="K141"/>
  <c r="K140" s="1"/>
  <c r="I141"/>
  <c r="G141"/>
  <c r="G140" s="1"/>
  <c r="E141"/>
  <c r="L138"/>
  <c r="D138"/>
  <c r="C138"/>
  <c r="D137"/>
  <c r="F137" s="1"/>
  <c r="F44" s="1"/>
  <c r="C137"/>
  <c r="L137" s="1"/>
  <c r="D136"/>
  <c r="F136" s="1"/>
  <c r="C136"/>
  <c r="L136" s="1"/>
  <c r="K135"/>
  <c r="I135"/>
  <c r="G135"/>
  <c r="E135"/>
  <c r="C135" s="1"/>
  <c r="L135" s="1"/>
  <c r="L121"/>
  <c r="K121"/>
  <c r="J121"/>
  <c r="I121"/>
  <c r="H121"/>
  <c r="G121"/>
  <c r="F121"/>
  <c r="E121"/>
  <c r="D121"/>
  <c r="B121" s="1"/>
  <c r="C121"/>
  <c r="K120"/>
  <c r="K117" s="1"/>
  <c r="J120"/>
  <c r="I120"/>
  <c r="H120"/>
  <c r="G120"/>
  <c r="G117" s="1"/>
  <c r="F120"/>
  <c r="E120"/>
  <c r="D120"/>
  <c r="C120"/>
  <c r="L120" s="1"/>
  <c r="B120"/>
  <c r="K119"/>
  <c r="J119"/>
  <c r="I119"/>
  <c r="H119"/>
  <c r="G119"/>
  <c r="F119"/>
  <c r="F117" s="1"/>
  <c r="E119"/>
  <c r="C119" s="1"/>
  <c r="L119" s="1"/>
  <c r="D119"/>
  <c r="K118"/>
  <c r="I118"/>
  <c r="I117" s="1"/>
  <c r="H118"/>
  <c r="G118"/>
  <c r="F118"/>
  <c r="E118"/>
  <c r="D118"/>
  <c r="B118" s="1"/>
  <c r="H117"/>
  <c r="H109" s="1"/>
  <c r="D117"/>
  <c r="B117" s="1"/>
  <c r="K116"/>
  <c r="K114" s="1"/>
  <c r="J116"/>
  <c r="I116"/>
  <c r="H116"/>
  <c r="G116"/>
  <c r="G114" s="1"/>
  <c r="F116"/>
  <c r="B116" s="1"/>
  <c r="E116"/>
  <c r="D116"/>
  <c r="C116"/>
  <c r="L116" s="1"/>
  <c r="K115"/>
  <c r="J115"/>
  <c r="J114" s="1"/>
  <c r="I115"/>
  <c r="H115"/>
  <c r="G115"/>
  <c r="F115"/>
  <c r="F114" s="1"/>
  <c r="E115"/>
  <c r="C115" s="1"/>
  <c r="L115" s="1"/>
  <c r="D115"/>
  <c r="I114"/>
  <c r="H114"/>
  <c r="E114"/>
  <c r="C114" s="1"/>
  <c r="L114" s="1"/>
  <c r="D114"/>
  <c r="K113"/>
  <c r="I113"/>
  <c r="H113"/>
  <c r="G113"/>
  <c r="C113" s="1"/>
  <c r="L113" s="1"/>
  <c r="E113"/>
  <c r="D113"/>
  <c r="K112"/>
  <c r="K110" s="1"/>
  <c r="J112"/>
  <c r="I112"/>
  <c r="H112"/>
  <c r="G112"/>
  <c r="G110" s="1"/>
  <c r="F112"/>
  <c r="E112"/>
  <c r="D112"/>
  <c r="C112"/>
  <c r="L112" s="1"/>
  <c r="B112"/>
  <c r="K111"/>
  <c r="J111"/>
  <c r="J110" s="1"/>
  <c r="J109" s="1"/>
  <c r="I111"/>
  <c r="H111"/>
  <c r="G111"/>
  <c r="F111"/>
  <c r="F110" s="1"/>
  <c r="E111"/>
  <c r="C111" s="1"/>
  <c r="L111" s="1"/>
  <c r="D111"/>
  <c r="B111"/>
  <c r="I110"/>
  <c r="H110"/>
  <c r="E110"/>
  <c r="D110"/>
  <c r="B110" s="1"/>
  <c r="K107"/>
  <c r="J107"/>
  <c r="I107"/>
  <c r="H107"/>
  <c r="G107"/>
  <c r="F107"/>
  <c r="B107" s="1"/>
  <c r="E107"/>
  <c r="C107" s="1"/>
  <c r="L107" s="1"/>
  <c r="D107"/>
  <c r="K106"/>
  <c r="J106"/>
  <c r="I106"/>
  <c r="H106"/>
  <c r="G106"/>
  <c r="F106"/>
  <c r="E106"/>
  <c r="D106"/>
  <c r="B106" s="1"/>
  <c r="L105"/>
  <c r="K105"/>
  <c r="J105"/>
  <c r="I105"/>
  <c r="H105"/>
  <c r="G105"/>
  <c r="F105"/>
  <c r="E105"/>
  <c r="D105"/>
  <c r="C105"/>
  <c r="K104"/>
  <c r="J104"/>
  <c r="G104"/>
  <c r="K90"/>
  <c r="J90"/>
  <c r="J28" s="1"/>
  <c r="I90"/>
  <c r="H90"/>
  <c r="G90"/>
  <c r="F90"/>
  <c r="F28" s="1"/>
  <c r="E90"/>
  <c r="C90" s="1"/>
  <c r="L90" s="1"/>
  <c r="D90"/>
  <c r="K89"/>
  <c r="J89"/>
  <c r="I89"/>
  <c r="H89"/>
  <c r="G89"/>
  <c r="F89"/>
  <c r="F27" s="1"/>
  <c r="E89"/>
  <c r="C89" s="1"/>
  <c r="L89" s="1"/>
  <c r="D89"/>
  <c r="K88"/>
  <c r="J88"/>
  <c r="I88"/>
  <c r="H88"/>
  <c r="G88"/>
  <c r="F88"/>
  <c r="E88"/>
  <c r="D88"/>
  <c r="C88"/>
  <c r="L88" s="1"/>
  <c r="B88"/>
  <c r="K87"/>
  <c r="J87"/>
  <c r="I87"/>
  <c r="I86" s="1"/>
  <c r="H87"/>
  <c r="G87"/>
  <c r="F87"/>
  <c r="E87"/>
  <c r="D87"/>
  <c r="D86" s="1"/>
  <c r="L85"/>
  <c r="K85"/>
  <c r="J85"/>
  <c r="I85"/>
  <c r="H85"/>
  <c r="H83" s="1"/>
  <c r="G85"/>
  <c r="F85"/>
  <c r="E85"/>
  <c r="D85"/>
  <c r="C85"/>
  <c r="K84"/>
  <c r="J84"/>
  <c r="I84"/>
  <c r="H84"/>
  <c r="H22" s="1"/>
  <c r="G84"/>
  <c r="F84"/>
  <c r="E84"/>
  <c r="E83" s="1"/>
  <c r="D84"/>
  <c r="B84" s="1"/>
  <c r="I83"/>
  <c r="K82"/>
  <c r="I82"/>
  <c r="H82"/>
  <c r="G82"/>
  <c r="F82"/>
  <c r="E82"/>
  <c r="D82"/>
  <c r="K81"/>
  <c r="K19" s="1"/>
  <c r="J81"/>
  <c r="I81"/>
  <c r="H81"/>
  <c r="G81"/>
  <c r="G19" s="1"/>
  <c r="F81"/>
  <c r="E81"/>
  <c r="D81"/>
  <c r="B81" s="1"/>
  <c r="C81"/>
  <c r="L81" s="1"/>
  <c r="K80"/>
  <c r="I80"/>
  <c r="G80"/>
  <c r="G79" s="1"/>
  <c r="F80"/>
  <c r="F79" s="1"/>
  <c r="E80"/>
  <c r="I79"/>
  <c r="E79"/>
  <c r="K76"/>
  <c r="K73" s="1"/>
  <c r="J76"/>
  <c r="I76"/>
  <c r="H76"/>
  <c r="H73" s="1"/>
  <c r="G76"/>
  <c r="G73" s="1"/>
  <c r="F76"/>
  <c r="E76"/>
  <c r="D76"/>
  <c r="B76" s="1"/>
  <c r="C76"/>
  <c r="L76" s="1"/>
  <c r="K75"/>
  <c r="J75"/>
  <c r="I75"/>
  <c r="I13" s="1"/>
  <c r="H75"/>
  <c r="G75"/>
  <c r="F75"/>
  <c r="B75" s="1"/>
  <c r="E75"/>
  <c r="D75"/>
  <c r="K74"/>
  <c r="I74"/>
  <c r="H74"/>
  <c r="G74"/>
  <c r="E74"/>
  <c r="D74"/>
  <c r="K59"/>
  <c r="J59"/>
  <c r="I59"/>
  <c r="I28" s="1"/>
  <c r="H59"/>
  <c r="G59"/>
  <c r="G28" s="1"/>
  <c r="F59"/>
  <c r="E59"/>
  <c r="D59"/>
  <c r="K58"/>
  <c r="J58"/>
  <c r="I58"/>
  <c r="I27" s="1"/>
  <c r="H58"/>
  <c r="H27" s="1"/>
  <c r="G58"/>
  <c r="F58"/>
  <c r="E58"/>
  <c r="C58" s="1"/>
  <c r="L58" s="1"/>
  <c r="D58"/>
  <c r="K57"/>
  <c r="J57"/>
  <c r="I57"/>
  <c r="H57"/>
  <c r="G57"/>
  <c r="F57"/>
  <c r="E57"/>
  <c r="E26" s="1"/>
  <c r="D57"/>
  <c r="D26" s="1"/>
  <c r="K56"/>
  <c r="K25" s="1"/>
  <c r="J56"/>
  <c r="J55" s="1"/>
  <c r="I56"/>
  <c r="H56"/>
  <c r="G56"/>
  <c r="G25" s="1"/>
  <c r="F56"/>
  <c r="E56"/>
  <c r="D56"/>
  <c r="C56"/>
  <c r="L56" s="1"/>
  <c r="B56"/>
  <c r="K54"/>
  <c r="J54"/>
  <c r="I54"/>
  <c r="H54"/>
  <c r="G54"/>
  <c r="F54"/>
  <c r="F23" s="1"/>
  <c r="E54"/>
  <c r="D54"/>
  <c r="K53"/>
  <c r="K22" s="1"/>
  <c r="J53"/>
  <c r="J52" s="1"/>
  <c r="I53"/>
  <c r="H53"/>
  <c r="G53"/>
  <c r="G22" s="1"/>
  <c r="F53"/>
  <c r="F52" s="1"/>
  <c r="E53"/>
  <c r="C53" s="1"/>
  <c r="L53" s="1"/>
  <c r="D53"/>
  <c r="K52"/>
  <c r="K51"/>
  <c r="I51"/>
  <c r="I20" s="1"/>
  <c r="G51"/>
  <c r="E51"/>
  <c r="K50"/>
  <c r="J50"/>
  <c r="I50"/>
  <c r="H50"/>
  <c r="H19" s="1"/>
  <c r="G50"/>
  <c r="F50"/>
  <c r="F19" s="1"/>
  <c r="E50"/>
  <c r="D50"/>
  <c r="K49"/>
  <c r="K48" s="1"/>
  <c r="I49"/>
  <c r="I18" s="1"/>
  <c r="G49"/>
  <c r="E49"/>
  <c r="D49"/>
  <c r="C49"/>
  <c r="L49" s="1"/>
  <c r="G48"/>
  <c r="K45"/>
  <c r="I45"/>
  <c r="G45"/>
  <c r="E45"/>
  <c r="C45" s="1"/>
  <c r="L45" s="1"/>
  <c r="D45"/>
  <c r="K44"/>
  <c r="C44" s="1"/>
  <c r="L44" s="1"/>
  <c r="I44"/>
  <c r="G44"/>
  <c r="E44"/>
  <c r="D44"/>
  <c r="D13" s="1"/>
  <c r="K43"/>
  <c r="I43"/>
  <c r="I12" s="1"/>
  <c r="G43"/>
  <c r="F43"/>
  <c r="E43"/>
  <c r="D43"/>
  <c r="I42"/>
  <c r="K28"/>
  <c r="J27"/>
  <c r="I26"/>
  <c r="H25"/>
  <c r="D25"/>
  <c r="J23"/>
  <c r="E22"/>
  <c r="D22"/>
  <c r="K20"/>
  <c r="J19"/>
  <c r="E18"/>
  <c r="I14"/>
  <c r="K12"/>
  <c r="G12"/>
  <c r="C299" i="46"/>
  <c r="L299" s="1"/>
  <c r="B299"/>
  <c r="L298"/>
  <c r="C298"/>
  <c r="B298"/>
  <c r="L297"/>
  <c r="C297"/>
  <c r="B297"/>
  <c r="K296"/>
  <c r="C296" s="1"/>
  <c r="L296" s="1"/>
  <c r="B296"/>
  <c r="K295"/>
  <c r="J295"/>
  <c r="I295"/>
  <c r="H295"/>
  <c r="G295"/>
  <c r="F295"/>
  <c r="E295"/>
  <c r="D295"/>
  <c r="C295"/>
  <c r="L295" s="1"/>
  <c r="B295"/>
  <c r="C294"/>
  <c r="L294" s="1"/>
  <c r="B294"/>
  <c r="L293"/>
  <c r="C293"/>
  <c r="B293"/>
  <c r="K292"/>
  <c r="J292"/>
  <c r="I292"/>
  <c r="H292"/>
  <c r="G292"/>
  <c r="C292" s="1"/>
  <c r="L292" s="1"/>
  <c r="F292"/>
  <c r="E292"/>
  <c r="D292"/>
  <c r="B292" s="1"/>
  <c r="C291"/>
  <c r="L291" s="1"/>
  <c r="B291"/>
  <c r="C290"/>
  <c r="L290" s="1"/>
  <c r="B290"/>
  <c r="L289"/>
  <c r="C289"/>
  <c r="B289"/>
  <c r="L288"/>
  <c r="K288"/>
  <c r="J288"/>
  <c r="I288"/>
  <c r="I287" s="1"/>
  <c r="H288"/>
  <c r="H287" s="1"/>
  <c r="G288"/>
  <c r="F288"/>
  <c r="E288"/>
  <c r="E287" s="1"/>
  <c r="D288"/>
  <c r="B288" s="1"/>
  <c r="C288"/>
  <c r="K287"/>
  <c r="K300" s="1"/>
  <c r="J287"/>
  <c r="J300" s="1"/>
  <c r="G287"/>
  <c r="G286" s="1"/>
  <c r="F287"/>
  <c r="F300" s="1"/>
  <c r="J286"/>
  <c r="F286"/>
  <c r="L285"/>
  <c r="C285"/>
  <c r="B285"/>
  <c r="L284"/>
  <c r="C284"/>
  <c r="B284"/>
  <c r="C283"/>
  <c r="L283" s="1"/>
  <c r="B283"/>
  <c r="K282"/>
  <c r="J282"/>
  <c r="I282"/>
  <c r="H282"/>
  <c r="G282"/>
  <c r="F282"/>
  <c r="E282"/>
  <c r="C282" s="1"/>
  <c r="L282" s="1"/>
  <c r="D282"/>
  <c r="B282"/>
  <c r="C207" i="52"/>
  <c r="L207" s="1"/>
  <c r="B207"/>
  <c r="L206"/>
  <c r="C206"/>
  <c r="B206"/>
  <c r="C205"/>
  <c r="L205" s="1"/>
  <c r="B205"/>
  <c r="L204"/>
  <c r="K204"/>
  <c r="J204"/>
  <c r="I204"/>
  <c r="H204"/>
  <c r="G204"/>
  <c r="F204"/>
  <c r="E204"/>
  <c r="D204"/>
  <c r="C204"/>
  <c r="B204"/>
  <c r="H203"/>
  <c r="C203"/>
  <c r="L203" s="1"/>
  <c r="B203"/>
  <c r="H202"/>
  <c r="H201" s="1"/>
  <c r="B201" s="1"/>
  <c r="C202"/>
  <c r="L202" s="1"/>
  <c r="B202"/>
  <c r="K201"/>
  <c r="J201"/>
  <c r="I201"/>
  <c r="G201"/>
  <c r="F201"/>
  <c r="E201"/>
  <c r="C201" s="1"/>
  <c r="L201" s="1"/>
  <c r="D201"/>
  <c r="L200"/>
  <c r="D200"/>
  <c r="F200" s="1"/>
  <c r="C200"/>
  <c r="C199"/>
  <c r="L199" s="1"/>
  <c r="B199"/>
  <c r="L198"/>
  <c r="C198"/>
  <c r="B198"/>
  <c r="K197"/>
  <c r="K196" s="1"/>
  <c r="J197"/>
  <c r="I197"/>
  <c r="I196" s="1"/>
  <c r="H197"/>
  <c r="G197"/>
  <c r="G196" s="1"/>
  <c r="F197"/>
  <c r="E197"/>
  <c r="E196" s="1"/>
  <c r="D197"/>
  <c r="B197"/>
  <c r="D196"/>
  <c r="D195" s="1"/>
  <c r="L194"/>
  <c r="C194"/>
  <c r="B194"/>
  <c r="C193"/>
  <c r="L193" s="1"/>
  <c r="B193"/>
  <c r="L192"/>
  <c r="C192"/>
  <c r="B192"/>
  <c r="K191"/>
  <c r="J191"/>
  <c r="I191"/>
  <c r="H191"/>
  <c r="G191"/>
  <c r="F191"/>
  <c r="E191"/>
  <c r="D191"/>
  <c r="B191" s="1"/>
  <c r="C191"/>
  <c r="L191" s="1"/>
  <c r="C177"/>
  <c r="L177" s="1"/>
  <c r="B177"/>
  <c r="L176"/>
  <c r="C176"/>
  <c r="B176"/>
  <c r="C175"/>
  <c r="L175" s="1"/>
  <c r="B175"/>
  <c r="K174"/>
  <c r="J174"/>
  <c r="I174"/>
  <c r="H174"/>
  <c r="G174"/>
  <c r="F174"/>
  <c r="E174"/>
  <c r="C174" s="1"/>
  <c r="L174" s="1"/>
  <c r="D174"/>
  <c r="B174" s="1"/>
  <c r="C173"/>
  <c r="L173" s="1"/>
  <c r="B173"/>
  <c r="L172"/>
  <c r="C172"/>
  <c r="B172"/>
  <c r="K171"/>
  <c r="J171"/>
  <c r="I171"/>
  <c r="H171"/>
  <c r="G171"/>
  <c r="F171"/>
  <c r="E171"/>
  <c r="C171" s="1"/>
  <c r="L171" s="1"/>
  <c r="D171"/>
  <c r="B171"/>
  <c r="L170"/>
  <c r="H170"/>
  <c r="F170"/>
  <c r="D170"/>
  <c r="C170"/>
  <c r="C169"/>
  <c r="L169" s="1"/>
  <c r="B169"/>
  <c r="L168"/>
  <c r="D168"/>
  <c r="F168" s="1"/>
  <c r="C168"/>
  <c r="K167"/>
  <c r="K166" s="1"/>
  <c r="K165" s="1"/>
  <c r="I167"/>
  <c r="I166" s="1"/>
  <c r="G167"/>
  <c r="G166" s="1"/>
  <c r="G178" s="1"/>
  <c r="E167"/>
  <c r="L164"/>
  <c r="C164"/>
  <c r="B164"/>
  <c r="C163"/>
  <c r="L163" s="1"/>
  <c r="B163"/>
  <c r="L162"/>
  <c r="D162"/>
  <c r="C162"/>
  <c r="K161"/>
  <c r="I161"/>
  <c r="G161"/>
  <c r="E161"/>
  <c r="C161"/>
  <c r="L161" s="1"/>
  <c r="A154"/>
  <c r="A184" s="1"/>
  <c r="H149"/>
  <c r="C148"/>
  <c r="L148" s="1"/>
  <c r="B148"/>
  <c r="L147"/>
  <c r="C147"/>
  <c r="B147"/>
  <c r="C146"/>
  <c r="L146" s="1"/>
  <c r="B146"/>
  <c r="L145"/>
  <c r="C145"/>
  <c r="B145"/>
  <c r="K144"/>
  <c r="K136" s="1"/>
  <c r="J144"/>
  <c r="I144"/>
  <c r="H144"/>
  <c r="G144"/>
  <c r="G136" s="1"/>
  <c r="F144"/>
  <c r="E144"/>
  <c r="D144"/>
  <c r="B144" s="1"/>
  <c r="L143"/>
  <c r="C143"/>
  <c r="B143"/>
  <c r="C142"/>
  <c r="L142" s="1"/>
  <c r="B142"/>
  <c r="K141"/>
  <c r="J141"/>
  <c r="I141"/>
  <c r="H141"/>
  <c r="G141"/>
  <c r="F141"/>
  <c r="E141"/>
  <c r="C141" s="1"/>
  <c r="L141" s="1"/>
  <c r="D141"/>
  <c r="B141" s="1"/>
  <c r="C140"/>
  <c r="L140" s="1"/>
  <c r="B140"/>
  <c r="L139"/>
  <c r="C139"/>
  <c r="B139"/>
  <c r="C138"/>
  <c r="L138" s="1"/>
  <c r="B138"/>
  <c r="K137"/>
  <c r="J137"/>
  <c r="J136" s="1"/>
  <c r="I137"/>
  <c r="H137"/>
  <c r="H136" s="1"/>
  <c r="H135" s="1"/>
  <c r="G137"/>
  <c r="F137"/>
  <c r="F136" s="1"/>
  <c r="E137"/>
  <c r="C137" s="1"/>
  <c r="L137" s="1"/>
  <c r="D137"/>
  <c r="I136"/>
  <c r="I135" s="1"/>
  <c r="E136"/>
  <c r="E135" s="1"/>
  <c r="J135"/>
  <c r="C134"/>
  <c r="L134" s="1"/>
  <c r="B134"/>
  <c r="L133"/>
  <c r="C133"/>
  <c r="B133"/>
  <c r="C132"/>
  <c r="L132" s="1"/>
  <c r="B132"/>
  <c r="L131"/>
  <c r="K131"/>
  <c r="J131"/>
  <c r="I131"/>
  <c r="H131"/>
  <c r="G131"/>
  <c r="F131"/>
  <c r="B131" s="1"/>
  <c r="E131"/>
  <c r="D131"/>
  <c r="C131"/>
  <c r="A124"/>
  <c r="L118"/>
  <c r="C118"/>
  <c r="B118"/>
  <c r="C117"/>
  <c r="L117" s="1"/>
  <c r="B117"/>
  <c r="L116"/>
  <c r="C116"/>
  <c r="B116"/>
  <c r="C115"/>
  <c r="L115" s="1"/>
  <c r="B115"/>
  <c r="L114"/>
  <c r="K114"/>
  <c r="J114"/>
  <c r="I114"/>
  <c r="H114"/>
  <c r="G114"/>
  <c r="F114"/>
  <c r="E114"/>
  <c r="D114"/>
  <c r="C114"/>
  <c r="B114"/>
  <c r="C113"/>
  <c r="L113" s="1"/>
  <c r="B113"/>
  <c r="L112"/>
  <c r="C112"/>
  <c r="B112"/>
  <c r="K111"/>
  <c r="J111"/>
  <c r="I111"/>
  <c r="H111"/>
  <c r="G111"/>
  <c r="F111"/>
  <c r="E111"/>
  <c r="D111"/>
  <c r="B111" s="1"/>
  <c r="C111"/>
  <c r="L111" s="1"/>
  <c r="L110"/>
  <c r="H110"/>
  <c r="H50" s="1"/>
  <c r="F110"/>
  <c r="D110"/>
  <c r="D50" s="1"/>
  <c r="C110"/>
  <c r="C109"/>
  <c r="L109" s="1"/>
  <c r="B109"/>
  <c r="L108"/>
  <c r="D108"/>
  <c r="C108"/>
  <c r="K107"/>
  <c r="K106" s="1"/>
  <c r="K105" s="1"/>
  <c r="I107"/>
  <c r="I106" s="1"/>
  <c r="I119" s="1"/>
  <c r="G107"/>
  <c r="G106" s="1"/>
  <c r="G105" s="1"/>
  <c r="E107"/>
  <c r="E106" s="1"/>
  <c r="E105"/>
  <c r="L104"/>
  <c r="D104"/>
  <c r="C104"/>
  <c r="J103"/>
  <c r="F103"/>
  <c r="D103"/>
  <c r="H103" s="1"/>
  <c r="C103"/>
  <c r="L103" s="1"/>
  <c r="L102"/>
  <c r="H102"/>
  <c r="D102"/>
  <c r="F102" s="1"/>
  <c r="C102"/>
  <c r="K101"/>
  <c r="I101"/>
  <c r="G101"/>
  <c r="E101"/>
  <c r="C101" s="1"/>
  <c r="L101" s="1"/>
  <c r="A94"/>
  <c r="B88"/>
  <c r="K87"/>
  <c r="K27" s="1"/>
  <c r="J87"/>
  <c r="I87"/>
  <c r="I84" s="1"/>
  <c r="H87"/>
  <c r="G87"/>
  <c r="G27" s="1"/>
  <c r="F87"/>
  <c r="E87"/>
  <c r="D87"/>
  <c r="B87"/>
  <c r="L86"/>
  <c r="K86"/>
  <c r="J86"/>
  <c r="J84" s="1"/>
  <c r="I86"/>
  <c r="H86"/>
  <c r="H84" s="1"/>
  <c r="G86"/>
  <c r="F86"/>
  <c r="F84" s="1"/>
  <c r="E86"/>
  <c r="C86" s="1"/>
  <c r="D86"/>
  <c r="K85"/>
  <c r="J85"/>
  <c r="I85"/>
  <c r="I25" s="1"/>
  <c r="H85"/>
  <c r="G85"/>
  <c r="F85"/>
  <c r="E85"/>
  <c r="E25" s="1"/>
  <c r="D85"/>
  <c r="B85" s="1"/>
  <c r="C85"/>
  <c r="L85" s="1"/>
  <c r="A85"/>
  <c r="G84"/>
  <c r="L83"/>
  <c r="K83"/>
  <c r="J83"/>
  <c r="J81" s="1"/>
  <c r="I83"/>
  <c r="H83"/>
  <c r="G83"/>
  <c r="F83"/>
  <c r="F81" s="1"/>
  <c r="E83"/>
  <c r="D83"/>
  <c r="C83"/>
  <c r="B83"/>
  <c r="K82"/>
  <c r="K81" s="1"/>
  <c r="J82"/>
  <c r="I82"/>
  <c r="I81" s="1"/>
  <c r="G82"/>
  <c r="G81" s="1"/>
  <c r="F82"/>
  <c r="E82"/>
  <c r="D82"/>
  <c r="D81"/>
  <c r="K80"/>
  <c r="I80"/>
  <c r="G80"/>
  <c r="C80" s="1"/>
  <c r="L80" s="1"/>
  <c r="E80"/>
  <c r="L79"/>
  <c r="K79"/>
  <c r="J79"/>
  <c r="I79"/>
  <c r="H79"/>
  <c r="G79"/>
  <c r="F79"/>
  <c r="E79"/>
  <c r="D79"/>
  <c r="C79"/>
  <c r="B79"/>
  <c r="K78"/>
  <c r="K77" s="1"/>
  <c r="I78"/>
  <c r="I77" s="1"/>
  <c r="I76" s="1"/>
  <c r="G78"/>
  <c r="G77" s="1"/>
  <c r="G76" s="1"/>
  <c r="E78"/>
  <c r="K74"/>
  <c r="J74"/>
  <c r="I74"/>
  <c r="H74"/>
  <c r="G74"/>
  <c r="F74"/>
  <c r="E74"/>
  <c r="C74" s="1"/>
  <c r="L74" s="1"/>
  <c r="D74"/>
  <c r="B74"/>
  <c r="K73"/>
  <c r="J73"/>
  <c r="I73"/>
  <c r="H73"/>
  <c r="G73"/>
  <c r="F73"/>
  <c r="E73"/>
  <c r="C73" s="1"/>
  <c r="L73" s="1"/>
  <c r="D73"/>
  <c r="B73" s="1"/>
  <c r="K72"/>
  <c r="K71" s="1"/>
  <c r="I72"/>
  <c r="I71" s="1"/>
  <c r="G72"/>
  <c r="G71" s="1"/>
  <c r="E72"/>
  <c r="E71" s="1"/>
  <c r="K58"/>
  <c r="J58"/>
  <c r="J28" s="1"/>
  <c r="I58"/>
  <c r="H58"/>
  <c r="G58"/>
  <c r="G28" s="1"/>
  <c r="F58"/>
  <c r="F28" s="1"/>
  <c r="E58"/>
  <c r="D58"/>
  <c r="C58"/>
  <c r="L58" s="1"/>
  <c r="B58"/>
  <c r="L57"/>
  <c r="K57"/>
  <c r="J57"/>
  <c r="J27" s="1"/>
  <c r="I57"/>
  <c r="H57"/>
  <c r="G57"/>
  <c r="F57"/>
  <c r="E57"/>
  <c r="C57" s="1"/>
  <c r="D57"/>
  <c r="D27" s="1"/>
  <c r="B27" s="1"/>
  <c r="B57"/>
  <c r="K56"/>
  <c r="J56"/>
  <c r="I56"/>
  <c r="I54" s="1"/>
  <c r="H56"/>
  <c r="H26" s="1"/>
  <c r="G56"/>
  <c r="G54" s="1"/>
  <c r="F56"/>
  <c r="E56"/>
  <c r="D56"/>
  <c r="B56" s="1"/>
  <c r="C56"/>
  <c r="L56" s="1"/>
  <c r="L55"/>
  <c r="K55"/>
  <c r="J55"/>
  <c r="J54" s="1"/>
  <c r="I55"/>
  <c r="H55"/>
  <c r="G55"/>
  <c r="F55"/>
  <c r="F54" s="1"/>
  <c r="E55"/>
  <c r="D55"/>
  <c r="C55"/>
  <c r="B55"/>
  <c r="K54"/>
  <c r="E54"/>
  <c r="K53"/>
  <c r="J53"/>
  <c r="J23" s="1"/>
  <c r="I53"/>
  <c r="H53"/>
  <c r="H23" s="1"/>
  <c r="G53"/>
  <c r="F53"/>
  <c r="F23" s="1"/>
  <c r="E53"/>
  <c r="C53" s="1"/>
  <c r="L53" s="1"/>
  <c r="D53"/>
  <c r="D23" s="1"/>
  <c r="K52"/>
  <c r="J52"/>
  <c r="I52"/>
  <c r="H52"/>
  <c r="G52"/>
  <c r="F52"/>
  <c r="E52"/>
  <c r="D52"/>
  <c r="B52" s="1"/>
  <c r="C52"/>
  <c r="L52" s="1"/>
  <c r="H51"/>
  <c r="F51"/>
  <c r="D51"/>
  <c r="K50"/>
  <c r="K20" s="1"/>
  <c r="I50"/>
  <c r="I20" s="1"/>
  <c r="G50"/>
  <c r="G20" s="1"/>
  <c r="F50"/>
  <c r="E50"/>
  <c r="E20" s="1"/>
  <c r="C50"/>
  <c r="L50" s="1"/>
  <c r="K49"/>
  <c r="J49"/>
  <c r="J19" s="1"/>
  <c r="I49"/>
  <c r="H49"/>
  <c r="H19" s="1"/>
  <c r="G49"/>
  <c r="F49"/>
  <c r="F19" s="1"/>
  <c r="E49"/>
  <c r="C49" s="1"/>
  <c r="L49" s="1"/>
  <c r="D49"/>
  <c r="D19" s="1"/>
  <c r="B19" s="1"/>
  <c r="K48"/>
  <c r="I48"/>
  <c r="G48"/>
  <c r="E48"/>
  <c r="K44"/>
  <c r="K14" s="1"/>
  <c r="I44"/>
  <c r="I14" s="1"/>
  <c r="G44"/>
  <c r="G14" s="1"/>
  <c r="E44"/>
  <c r="E14" s="1"/>
  <c r="C14" s="1"/>
  <c r="L14" s="1"/>
  <c r="L43"/>
  <c r="K43"/>
  <c r="J43"/>
  <c r="J13" s="1"/>
  <c r="I43"/>
  <c r="H43"/>
  <c r="G43"/>
  <c r="F43"/>
  <c r="F13" s="1"/>
  <c r="E43"/>
  <c r="D43"/>
  <c r="C43"/>
  <c r="K42"/>
  <c r="I42"/>
  <c r="G42"/>
  <c r="E42"/>
  <c r="A35"/>
  <c r="A65" s="1"/>
  <c r="A95" s="1"/>
  <c r="I28"/>
  <c r="H28"/>
  <c r="E28"/>
  <c r="D28"/>
  <c r="B28" s="1"/>
  <c r="H27"/>
  <c r="F27"/>
  <c r="K26"/>
  <c r="I26"/>
  <c r="E26"/>
  <c r="H25"/>
  <c r="H24" s="1"/>
  <c r="F25"/>
  <c r="D25"/>
  <c r="A25"/>
  <c r="K23"/>
  <c r="I23"/>
  <c r="G23"/>
  <c r="E23"/>
  <c r="C23" s="1"/>
  <c r="L23" s="1"/>
  <c r="J22"/>
  <c r="J21" s="1"/>
  <c r="F22"/>
  <c r="D22"/>
  <c r="D21" s="1"/>
  <c r="K19"/>
  <c r="I19"/>
  <c r="G19"/>
  <c r="E19"/>
  <c r="C19"/>
  <c r="L19" s="1"/>
  <c r="K13"/>
  <c r="I13"/>
  <c r="G13"/>
  <c r="E13"/>
  <c r="C13" s="1"/>
  <c r="L13" s="1"/>
  <c r="C207" i="51"/>
  <c r="L207" s="1"/>
  <c r="B207"/>
  <c r="L206"/>
  <c r="C206"/>
  <c r="B206"/>
  <c r="L205"/>
  <c r="C205"/>
  <c r="B205"/>
  <c r="L204"/>
  <c r="K204"/>
  <c r="J204"/>
  <c r="I204"/>
  <c r="H204"/>
  <c r="G204"/>
  <c r="F204"/>
  <c r="E204"/>
  <c r="D204"/>
  <c r="C204"/>
  <c r="H203"/>
  <c r="B203" s="1"/>
  <c r="C203"/>
  <c r="L203" s="1"/>
  <c r="H202"/>
  <c r="C202"/>
  <c r="L202" s="1"/>
  <c r="K201"/>
  <c r="C201" s="1"/>
  <c r="L201" s="1"/>
  <c r="J201"/>
  <c r="I201"/>
  <c r="G201"/>
  <c r="F201"/>
  <c r="E201"/>
  <c r="D201"/>
  <c r="L200"/>
  <c r="H200"/>
  <c r="F200"/>
  <c r="D200"/>
  <c r="C200"/>
  <c r="L199"/>
  <c r="C199"/>
  <c r="B199"/>
  <c r="L198"/>
  <c r="C198"/>
  <c r="B198"/>
  <c r="K197"/>
  <c r="K196" s="1"/>
  <c r="J197"/>
  <c r="I197"/>
  <c r="H197"/>
  <c r="G197"/>
  <c r="G196" s="1"/>
  <c r="F197"/>
  <c r="E197"/>
  <c r="D197"/>
  <c r="C197"/>
  <c r="L197" s="1"/>
  <c r="B197"/>
  <c r="I196"/>
  <c r="F196"/>
  <c r="E196"/>
  <c r="E208" s="1"/>
  <c r="I195"/>
  <c r="E195"/>
  <c r="L194"/>
  <c r="C194"/>
  <c r="B194"/>
  <c r="C193"/>
  <c r="L193" s="1"/>
  <c r="B193"/>
  <c r="L192"/>
  <c r="C192"/>
  <c r="B192"/>
  <c r="K191"/>
  <c r="J191"/>
  <c r="I191"/>
  <c r="H191"/>
  <c r="G191"/>
  <c r="F191"/>
  <c r="E191"/>
  <c r="C191" s="1"/>
  <c r="L191" s="1"/>
  <c r="D191"/>
  <c r="B191" s="1"/>
  <c r="L177"/>
  <c r="C177"/>
  <c r="B177"/>
  <c r="L176"/>
  <c r="C176"/>
  <c r="B176"/>
  <c r="C175"/>
  <c r="L175" s="1"/>
  <c r="B175"/>
  <c r="K174"/>
  <c r="J174"/>
  <c r="I174"/>
  <c r="H174"/>
  <c r="G174"/>
  <c r="F174"/>
  <c r="E174"/>
  <c r="C174" s="1"/>
  <c r="L174" s="1"/>
  <c r="D174"/>
  <c r="B174"/>
  <c r="L173"/>
  <c r="C173"/>
  <c r="B173"/>
  <c r="L172"/>
  <c r="C172"/>
  <c r="B172"/>
  <c r="K171"/>
  <c r="J171"/>
  <c r="I171"/>
  <c r="H171"/>
  <c r="G171"/>
  <c r="F171"/>
  <c r="B171" s="1"/>
  <c r="E171"/>
  <c r="D171"/>
  <c r="C171"/>
  <c r="L171" s="1"/>
  <c r="L170"/>
  <c r="H170"/>
  <c r="F170"/>
  <c r="F80" s="1"/>
  <c r="D170"/>
  <c r="J170" s="1"/>
  <c r="C170"/>
  <c r="L169"/>
  <c r="C169"/>
  <c r="B169"/>
  <c r="L168"/>
  <c r="D168"/>
  <c r="C168"/>
  <c r="K167"/>
  <c r="I167"/>
  <c r="G167"/>
  <c r="E167"/>
  <c r="C167"/>
  <c r="L167" s="1"/>
  <c r="I166"/>
  <c r="E166"/>
  <c r="I165"/>
  <c r="E165"/>
  <c r="L164"/>
  <c r="C164"/>
  <c r="B164"/>
  <c r="C163"/>
  <c r="L163" s="1"/>
  <c r="B163"/>
  <c r="L162"/>
  <c r="H162"/>
  <c r="F162"/>
  <c r="F161" s="1"/>
  <c r="D162"/>
  <c r="J162" s="1"/>
  <c r="C162"/>
  <c r="K161"/>
  <c r="I161"/>
  <c r="G161"/>
  <c r="E161"/>
  <c r="D161"/>
  <c r="A154"/>
  <c r="A184" s="1"/>
  <c r="L148"/>
  <c r="C148"/>
  <c r="B148"/>
  <c r="L147"/>
  <c r="C147"/>
  <c r="B147"/>
  <c r="C146"/>
  <c r="L146" s="1"/>
  <c r="B146"/>
  <c r="L145"/>
  <c r="C145"/>
  <c r="B145"/>
  <c r="K144"/>
  <c r="J144"/>
  <c r="I144"/>
  <c r="H144"/>
  <c r="G144"/>
  <c r="F144"/>
  <c r="E144"/>
  <c r="C144" s="1"/>
  <c r="L144" s="1"/>
  <c r="D144"/>
  <c r="B144" s="1"/>
  <c r="L143"/>
  <c r="C143"/>
  <c r="B143"/>
  <c r="C142"/>
  <c r="L142" s="1"/>
  <c r="B142"/>
  <c r="K141"/>
  <c r="J141"/>
  <c r="I141"/>
  <c r="H141"/>
  <c r="G141"/>
  <c r="F141"/>
  <c r="E141"/>
  <c r="C141" s="1"/>
  <c r="L141" s="1"/>
  <c r="D141"/>
  <c r="B141"/>
  <c r="L140"/>
  <c r="C140"/>
  <c r="B140"/>
  <c r="L139"/>
  <c r="C139"/>
  <c r="B139"/>
  <c r="C138"/>
  <c r="L138" s="1"/>
  <c r="B138"/>
  <c r="K137"/>
  <c r="J137"/>
  <c r="J136" s="1"/>
  <c r="J135" s="1"/>
  <c r="I137"/>
  <c r="H137"/>
  <c r="G137"/>
  <c r="F137"/>
  <c r="F136" s="1"/>
  <c r="F135" s="1"/>
  <c r="E137"/>
  <c r="C137" s="1"/>
  <c r="L137" s="1"/>
  <c r="D137"/>
  <c r="K136"/>
  <c r="K149" s="1"/>
  <c r="I136"/>
  <c r="H136"/>
  <c r="H149" s="1"/>
  <c r="G136"/>
  <c r="G149" s="1"/>
  <c r="E136"/>
  <c r="D136"/>
  <c r="K135"/>
  <c r="H135"/>
  <c r="G135"/>
  <c r="D135"/>
  <c r="C134"/>
  <c r="L134" s="1"/>
  <c r="B134"/>
  <c r="L133"/>
  <c r="C133"/>
  <c r="B133"/>
  <c r="L132"/>
  <c r="C132"/>
  <c r="B132"/>
  <c r="L131"/>
  <c r="K131"/>
  <c r="J131"/>
  <c r="I131"/>
  <c r="H131"/>
  <c r="G131"/>
  <c r="F131"/>
  <c r="E131"/>
  <c r="D131"/>
  <c r="B131" s="1"/>
  <c r="C131"/>
  <c r="A124"/>
  <c r="L118"/>
  <c r="C118"/>
  <c r="B118"/>
  <c r="C117"/>
  <c r="L117" s="1"/>
  <c r="B117"/>
  <c r="L116"/>
  <c r="C116"/>
  <c r="B116"/>
  <c r="L115"/>
  <c r="C115"/>
  <c r="B115"/>
  <c r="L114"/>
  <c r="K114"/>
  <c r="J114"/>
  <c r="I114"/>
  <c r="H114"/>
  <c r="G114"/>
  <c r="F114"/>
  <c r="E114"/>
  <c r="D114"/>
  <c r="B114" s="1"/>
  <c r="C114"/>
  <c r="C113"/>
  <c r="L113" s="1"/>
  <c r="B113"/>
  <c r="L112"/>
  <c r="C112"/>
  <c r="B112"/>
  <c r="K111"/>
  <c r="J111"/>
  <c r="I111"/>
  <c r="H111"/>
  <c r="G111"/>
  <c r="F111"/>
  <c r="E111"/>
  <c r="C111" s="1"/>
  <c r="L111" s="1"/>
  <c r="D111"/>
  <c r="B111" s="1"/>
  <c r="L110"/>
  <c r="H110"/>
  <c r="H50" s="1"/>
  <c r="F110"/>
  <c r="D110"/>
  <c r="C110"/>
  <c r="C109"/>
  <c r="L109" s="1"/>
  <c r="B109"/>
  <c r="L108"/>
  <c r="H108"/>
  <c r="F108"/>
  <c r="F107" s="1"/>
  <c r="F106" s="1"/>
  <c r="D108"/>
  <c r="J108" s="1"/>
  <c r="C108"/>
  <c r="K107"/>
  <c r="I107"/>
  <c r="I106" s="1"/>
  <c r="I105" s="1"/>
  <c r="G107"/>
  <c r="E107"/>
  <c r="D107"/>
  <c r="K106"/>
  <c r="G106"/>
  <c r="D106"/>
  <c r="K105"/>
  <c r="G105"/>
  <c r="L104"/>
  <c r="H104"/>
  <c r="H44" s="1"/>
  <c r="H14" s="1"/>
  <c r="F104"/>
  <c r="F44" s="1"/>
  <c r="F14" s="1"/>
  <c r="D104"/>
  <c r="C104"/>
  <c r="L103"/>
  <c r="F103"/>
  <c r="F43" s="1"/>
  <c r="D103"/>
  <c r="H103" s="1"/>
  <c r="C103"/>
  <c r="L102"/>
  <c r="D102"/>
  <c r="C102"/>
  <c r="K101"/>
  <c r="I101"/>
  <c r="G101"/>
  <c r="E101"/>
  <c r="C101"/>
  <c r="L101" s="1"/>
  <c r="A94"/>
  <c r="B88"/>
  <c r="K87"/>
  <c r="J87"/>
  <c r="I87"/>
  <c r="H87"/>
  <c r="G87"/>
  <c r="F87"/>
  <c r="E87"/>
  <c r="D87"/>
  <c r="C87"/>
  <c r="L87" s="1"/>
  <c r="B87"/>
  <c r="K86"/>
  <c r="J86"/>
  <c r="I86"/>
  <c r="H86"/>
  <c r="G86"/>
  <c r="F86"/>
  <c r="E86"/>
  <c r="C86" s="1"/>
  <c r="L86" s="1"/>
  <c r="D86"/>
  <c r="B86"/>
  <c r="K85"/>
  <c r="J85"/>
  <c r="I85"/>
  <c r="I25" s="1"/>
  <c r="H85"/>
  <c r="G85"/>
  <c r="F85"/>
  <c r="E85"/>
  <c r="D85"/>
  <c r="B85" s="1"/>
  <c r="A85"/>
  <c r="I84"/>
  <c r="H84"/>
  <c r="D84"/>
  <c r="L83"/>
  <c r="K83"/>
  <c r="K23" s="1"/>
  <c r="J83"/>
  <c r="I83"/>
  <c r="H83"/>
  <c r="H23" s="1"/>
  <c r="G83"/>
  <c r="G23" s="1"/>
  <c r="F83"/>
  <c r="E83"/>
  <c r="D83"/>
  <c r="C83"/>
  <c r="K82"/>
  <c r="J82"/>
  <c r="J22" s="1"/>
  <c r="I82"/>
  <c r="G82"/>
  <c r="F82"/>
  <c r="E82"/>
  <c r="D82"/>
  <c r="C82"/>
  <c r="L82" s="1"/>
  <c r="J81"/>
  <c r="I81"/>
  <c r="F81"/>
  <c r="E81"/>
  <c r="K80"/>
  <c r="I80"/>
  <c r="I20" s="1"/>
  <c r="G80"/>
  <c r="E80"/>
  <c r="D80"/>
  <c r="L79"/>
  <c r="K79"/>
  <c r="K19" s="1"/>
  <c r="J79"/>
  <c r="I79"/>
  <c r="H79"/>
  <c r="H19" s="1"/>
  <c r="G79"/>
  <c r="G19" s="1"/>
  <c r="F79"/>
  <c r="E79"/>
  <c r="D79"/>
  <c r="C79"/>
  <c r="K78"/>
  <c r="I78"/>
  <c r="G78"/>
  <c r="E78"/>
  <c r="I77"/>
  <c r="E77"/>
  <c r="I76"/>
  <c r="K74"/>
  <c r="K71" s="1"/>
  <c r="J74"/>
  <c r="I74"/>
  <c r="H74"/>
  <c r="G74"/>
  <c r="G71" s="1"/>
  <c r="F74"/>
  <c r="E74"/>
  <c r="D74"/>
  <c r="C74"/>
  <c r="L74" s="1"/>
  <c r="B74"/>
  <c r="K73"/>
  <c r="J73"/>
  <c r="I73"/>
  <c r="I13" s="1"/>
  <c r="H73"/>
  <c r="G73"/>
  <c r="F73"/>
  <c r="F13" s="1"/>
  <c r="E73"/>
  <c r="C73" s="1"/>
  <c r="L73" s="1"/>
  <c r="D73"/>
  <c r="K72"/>
  <c r="I72"/>
  <c r="I71" s="1"/>
  <c r="G72"/>
  <c r="E72"/>
  <c r="D72"/>
  <c r="D71"/>
  <c r="K58"/>
  <c r="J58"/>
  <c r="J28" s="1"/>
  <c r="I58"/>
  <c r="H58"/>
  <c r="G58"/>
  <c r="G28" s="1"/>
  <c r="F58"/>
  <c r="F28" s="1"/>
  <c r="E58"/>
  <c r="D58"/>
  <c r="C58"/>
  <c r="L58" s="1"/>
  <c r="B58"/>
  <c r="K57"/>
  <c r="J57"/>
  <c r="I57"/>
  <c r="I27" s="1"/>
  <c r="H57"/>
  <c r="G57"/>
  <c r="F57"/>
  <c r="E57"/>
  <c r="C57" s="1"/>
  <c r="L57" s="1"/>
  <c r="D57"/>
  <c r="B57"/>
  <c r="K56"/>
  <c r="J56"/>
  <c r="I56"/>
  <c r="H56"/>
  <c r="H26" s="1"/>
  <c r="G56"/>
  <c r="F56"/>
  <c r="E56"/>
  <c r="D56"/>
  <c r="B56" s="1"/>
  <c r="L55"/>
  <c r="K55"/>
  <c r="K25" s="1"/>
  <c r="J55"/>
  <c r="I55"/>
  <c r="H55"/>
  <c r="G55"/>
  <c r="G25" s="1"/>
  <c r="F55"/>
  <c r="E55"/>
  <c r="D55"/>
  <c r="C55"/>
  <c r="K54"/>
  <c r="G54"/>
  <c r="G46" s="1"/>
  <c r="K53"/>
  <c r="J53"/>
  <c r="I53"/>
  <c r="H53"/>
  <c r="G53"/>
  <c r="F53"/>
  <c r="B53" s="1"/>
  <c r="E53"/>
  <c r="C53" s="1"/>
  <c r="L53" s="1"/>
  <c r="D53"/>
  <c r="K52"/>
  <c r="J52"/>
  <c r="I52"/>
  <c r="H52"/>
  <c r="G52"/>
  <c r="F52"/>
  <c r="E52"/>
  <c r="D52"/>
  <c r="B52" s="1"/>
  <c r="K51"/>
  <c r="H51"/>
  <c r="G51"/>
  <c r="D51"/>
  <c r="K50"/>
  <c r="K20" s="1"/>
  <c r="I50"/>
  <c r="G50"/>
  <c r="G20" s="1"/>
  <c r="F50"/>
  <c r="E50"/>
  <c r="K49"/>
  <c r="J49"/>
  <c r="J19" s="1"/>
  <c r="I49"/>
  <c r="H49"/>
  <c r="G49"/>
  <c r="F49"/>
  <c r="F19" s="1"/>
  <c r="E49"/>
  <c r="C49" s="1"/>
  <c r="L49" s="1"/>
  <c r="D49"/>
  <c r="K48"/>
  <c r="I48"/>
  <c r="G48"/>
  <c r="E48"/>
  <c r="D48"/>
  <c r="K47"/>
  <c r="G47"/>
  <c r="D47"/>
  <c r="K44"/>
  <c r="I44"/>
  <c r="G44"/>
  <c r="E44"/>
  <c r="D44"/>
  <c r="L43"/>
  <c r="K43"/>
  <c r="I43"/>
  <c r="H43"/>
  <c r="H13" s="1"/>
  <c r="G43"/>
  <c r="E43"/>
  <c r="D43"/>
  <c r="C43"/>
  <c r="K42"/>
  <c r="I42"/>
  <c r="G42"/>
  <c r="E42"/>
  <c r="C42"/>
  <c r="L42" s="1"/>
  <c r="A35"/>
  <c r="A65" s="1"/>
  <c r="A95" s="1"/>
  <c r="A125" s="1"/>
  <c r="I28"/>
  <c r="H28"/>
  <c r="E28"/>
  <c r="D28"/>
  <c r="B28" s="1"/>
  <c r="H27"/>
  <c r="D27"/>
  <c r="K26"/>
  <c r="G26"/>
  <c r="J25"/>
  <c r="F25"/>
  <c r="A25"/>
  <c r="I23"/>
  <c r="E23"/>
  <c r="D22"/>
  <c r="F20"/>
  <c r="I19"/>
  <c r="E19"/>
  <c r="K14"/>
  <c r="D14"/>
  <c r="K13"/>
  <c r="G13"/>
  <c r="I12"/>
  <c r="E12"/>
  <c r="C207" i="50"/>
  <c r="L207" s="1"/>
  <c r="B207"/>
  <c r="L206"/>
  <c r="C206"/>
  <c r="B206"/>
  <c r="L205"/>
  <c r="C205"/>
  <c r="B205"/>
  <c r="K204"/>
  <c r="J204"/>
  <c r="I204"/>
  <c r="H204"/>
  <c r="G204"/>
  <c r="C204" s="1"/>
  <c r="L204" s="1"/>
  <c r="F204"/>
  <c r="E204"/>
  <c r="D204"/>
  <c r="H203"/>
  <c r="B203" s="1"/>
  <c r="C203"/>
  <c r="L203" s="1"/>
  <c r="H202"/>
  <c r="C202"/>
  <c r="L202" s="1"/>
  <c r="K201"/>
  <c r="C201" s="1"/>
  <c r="L201" s="1"/>
  <c r="J201"/>
  <c r="I201"/>
  <c r="G201"/>
  <c r="F201"/>
  <c r="E201"/>
  <c r="D201"/>
  <c r="L200"/>
  <c r="H200"/>
  <c r="F200"/>
  <c r="D200"/>
  <c r="C200"/>
  <c r="L199"/>
  <c r="C199"/>
  <c r="B199"/>
  <c r="L198"/>
  <c r="C198"/>
  <c r="B198"/>
  <c r="K197"/>
  <c r="K196" s="1"/>
  <c r="J197"/>
  <c r="I197"/>
  <c r="H197"/>
  <c r="G197"/>
  <c r="G196" s="1"/>
  <c r="F197"/>
  <c r="E197"/>
  <c r="D197"/>
  <c r="C197"/>
  <c r="L197" s="1"/>
  <c r="B197"/>
  <c r="I196"/>
  <c r="F196"/>
  <c r="E196"/>
  <c r="E208" s="1"/>
  <c r="I195"/>
  <c r="E195"/>
  <c r="L194"/>
  <c r="C194"/>
  <c r="B194"/>
  <c r="C193"/>
  <c r="L193" s="1"/>
  <c r="B193"/>
  <c r="L192"/>
  <c r="C192"/>
  <c r="B192"/>
  <c r="K191"/>
  <c r="J191"/>
  <c r="I191"/>
  <c r="H191"/>
  <c r="G191"/>
  <c r="F191"/>
  <c r="E191"/>
  <c r="C191" s="1"/>
  <c r="L191" s="1"/>
  <c r="D191"/>
  <c r="B191" s="1"/>
  <c r="L177"/>
  <c r="C177"/>
  <c r="B177"/>
  <c r="L176"/>
  <c r="C176"/>
  <c r="B176"/>
  <c r="C175"/>
  <c r="L175" s="1"/>
  <c r="B175"/>
  <c r="K174"/>
  <c r="J174"/>
  <c r="I174"/>
  <c r="H174"/>
  <c r="G174"/>
  <c r="F174"/>
  <c r="E174"/>
  <c r="C174" s="1"/>
  <c r="L174" s="1"/>
  <c r="D174"/>
  <c r="B174"/>
  <c r="L173"/>
  <c r="C173"/>
  <c r="B173"/>
  <c r="L172"/>
  <c r="C172"/>
  <c r="B172"/>
  <c r="K171"/>
  <c r="J171"/>
  <c r="I171"/>
  <c r="H171"/>
  <c r="G171"/>
  <c r="F171"/>
  <c r="B171" s="1"/>
  <c r="E171"/>
  <c r="D171"/>
  <c r="C171"/>
  <c r="L171" s="1"/>
  <c r="L170"/>
  <c r="H170"/>
  <c r="F170"/>
  <c r="F80" s="1"/>
  <c r="F20" s="1"/>
  <c r="D170"/>
  <c r="J170" s="1"/>
  <c r="B170" s="1"/>
  <c r="C170"/>
  <c r="L169"/>
  <c r="C169"/>
  <c r="B169"/>
  <c r="L168"/>
  <c r="D168"/>
  <c r="C168"/>
  <c r="K167"/>
  <c r="I167"/>
  <c r="G167"/>
  <c r="E167"/>
  <c r="C167"/>
  <c r="L167" s="1"/>
  <c r="I166"/>
  <c r="E166"/>
  <c r="I165"/>
  <c r="E165"/>
  <c r="L164"/>
  <c r="C164"/>
  <c r="B164"/>
  <c r="C163"/>
  <c r="L163" s="1"/>
  <c r="B163"/>
  <c r="L162"/>
  <c r="H162"/>
  <c r="F162"/>
  <c r="F161" s="1"/>
  <c r="D162"/>
  <c r="J162" s="1"/>
  <c r="C162"/>
  <c r="K161"/>
  <c r="I161"/>
  <c r="G161"/>
  <c r="E161"/>
  <c r="D161"/>
  <c r="A154"/>
  <c r="A184" s="1"/>
  <c r="L148"/>
  <c r="C148"/>
  <c r="B148"/>
  <c r="L147"/>
  <c r="C147"/>
  <c r="B147"/>
  <c r="C146"/>
  <c r="L146" s="1"/>
  <c r="B146"/>
  <c r="L145"/>
  <c r="C145"/>
  <c r="B145"/>
  <c r="K144"/>
  <c r="J144"/>
  <c r="I144"/>
  <c r="H144"/>
  <c r="G144"/>
  <c r="F144"/>
  <c r="E144"/>
  <c r="C144" s="1"/>
  <c r="L144" s="1"/>
  <c r="D144"/>
  <c r="B144" s="1"/>
  <c r="L143"/>
  <c r="C143"/>
  <c r="B143"/>
  <c r="C142"/>
  <c r="L142" s="1"/>
  <c r="B142"/>
  <c r="K141"/>
  <c r="J141"/>
  <c r="I141"/>
  <c r="H141"/>
  <c r="G141"/>
  <c r="F141"/>
  <c r="B141" s="1"/>
  <c r="E141"/>
  <c r="C141" s="1"/>
  <c r="L141" s="1"/>
  <c r="D141"/>
  <c r="L140"/>
  <c r="C140"/>
  <c r="B140"/>
  <c r="L139"/>
  <c r="C139"/>
  <c r="B139"/>
  <c r="C138"/>
  <c r="L138" s="1"/>
  <c r="B138"/>
  <c r="K137"/>
  <c r="J137"/>
  <c r="J136" s="1"/>
  <c r="J135" s="1"/>
  <c r="I137"/>
  <c r="H137"/>
  <c r="G137"/>
  <c r="F137"/>
  <c r="F136" s="1"/>
  <c r="F135" s="1"/>
  <c r="E137"/>
  <c r="C137" s="1"/>
  <c r="L137" s="1"/>
  <c r="D137"/>
  <c r="K136"/>
  <c r="K149" s="1"/>
  <c r="I136"/>
  <c r="H136"/>
  <c r="G136"/>
  <c r="G149" s="1"/>
  <c r="E136"/>
  <c r="D136"/>
  <c r="K135"/>
  <c r="H135"/>
  <c r="G135"/>
  <c r="D135"/>
  <c r="C134"/>
  <c r="L134" s="1"/>
  <c r="B134"/>
  <c r="L133"/>
  <c r="C133"/>
  <c r="B133"/>
  <c r="L132"/>
  <c r="C132"/>
  <c r="B132"/>
  <c r="L131"/>
  <c r="K131"/>
  <c r="J131"/>
  <c r="I131"/>
  <c r="H131"/>
  <c r="G131"/>
  <c r="F131"/>
  <c r="E131"/>
  <c r="D131"/>
  <c r="B131" s="1"/>
  <c r="C131"/>
  <c r="A124"/>
  <c r="L118"/>
  <c r="C118"/>
  <c r="B118"/>
  <c r="C117"/>
  <c r="L117" s="1"/>
  <c r="B117"/>
  <c r="L116"/>
  <c r="C116"/>
  <c r="B116"/>
  <c r="L115"/>
  <c r="C115"/>
  <c r="B115"/>
  <c r="L114"/>
  <c r="K114"/>
  <c r="J114"/>
  <c r="I114"/>
  <c r="H114"/>
  <c r="G114"/>
  <c r="F114"/>
  <c r="E114"/>
  <c r="D114"/>
  <c r="B114" s="1"/>
  <c r="C114"/>
  <c r="C113"/>
  <c r="L113" s="1"/>
  <c r="B113"/>
  <c r="L112"/>
  <c r="C112"/>
  <c r="B112"/>
  <c r="K111"/>
  <c r="J111"/>
  <c r="I111"/>
  <c r="H111"/>
  <c r="G111"/>
  <c r="F111"/>
  <c r="E111"/>
  <c r="C111" s="1"/>
  <c r="L111" s="1"/>
  <c r="D111"/>
  <c r="B111" s="1"/>
  <c r="L110"/>
  <c r="H110"/>
  <c r="H50" s="1"/>
  <c r="F110"/>
  <c r="D110"/>
  <c r="C110"/>
  <c r="C109"/>
  <c r="L109" s="1"/>
  <c r="B109"/>
  <c r="L108"/>
  <c r="H108"/>
  <c r="F108"/>
  <c r="F107" s="1"/>
  <c r="F106" s="1"/>
  <c r="D108"/>
  <c r="J108" s="1"/>
  <c r="B108" s="1"/>
  <c r="C108"/>
  <c r="K107"/>
  <c r="I107"/>
  <c r="I106" s="1"/>
  <c r="I105" s="1"/>
  <c r="G107"/>
  <c r="E107"/>
  <c r="D107"/>
  <c r="K106"/>
  <c r="G106"/>
  <c r="D106"/>
  <c r="K105"/>
  <c r="G105"/>
  <c r="L104"/>
  <c r="H104"/>
  <c r="H44" s="1"/>
  <c r="H14" s="1"/>
  <c r="F104"/>
  <c r="F44" s="1"/>
  <c r="F14" s="1"/>
  <c r="D104"/>
  <c r="C104"/>
  <c r="L103"/>
  <c r="F103"/>
  <c r="F43" s="1"/>
  <c r="D103"/>
  <c r="H103" s="1"/>
  <c r="H43" s="1"/>
  <c r="H13" s="1"/>
  <c r="C103"/>
  <c r="L102"/>
  <c r="D102"/>
  <c r="C102"/>
  <c r="K101"/>
  <c r="I101"/>
  <c r="G101"/>
  <c r="E101"/>
  <c r="C101"/>
  <c r="L101" s="1"/>
  <c r="A94"/>
  <c r="B88"/>
  <c r="K87"/>
  <c r="J87"/>
  <c r="I87"/>
  <c r="H87"/>
  <c r="G87"/>
  <c r="F87"/>
  <c r="E87"/>
  <c r="D87"/>
  <c r="C87"/>
  <c r="L87" s="1"/>
  <c r="B87"/>
  <c r="K86"/>
  <c r="J86"/>
  <c r="I86"/>
  <c r="H86"/>
  <c r="G86"/>
  <c r="F86"/>
  <c r="B86" s="1"/>
  <c r="E86"/>
  <c r="C86" s="1"/>
  <c r="L86" s="1"/>
  <c r="D86"/>
  <c r="K85"/>
  <c r="J85"/>
  <c r="I85"/>
  <c r="I25" s="1"/>
  <c r="H85"/>
  <c r="G85"/>
  <c r="F85"/>
  <c r="E85"/>
  <c r="C85" s="1"/>
  <c r="L85" s="1"/>
  <c r="D85"/>
  <c r="B85" s="1"/>
  <c r="I84"/>
  <c r="H84"/>
  <c r="D84"/>
  <c r="L83"/>
  <c r="K83"/>
  <c r="K23" s="1"/>
  <c r="J83"/>
  <c r="I83"/>
  <c r="H83"/>
  <c r="H23" s="1"/>
  <c r="G83"/>
  <c r="G23" s="1"/>
  <c r="F83"/>
  <c r="E83"/>
  <c r="D83"/>
  <c r="C83"/>
  <c r="K82"/>
  <c r="K81" s="1"/>
  <c r="J82"/>
  <c r="J22" s="1"/>
  <c r="I82"/>
  <c r="G82"/>
  <c r="G81" s="1"/>
  <c r="F82"/>
  <c r="F22" s="1"/>
  <c r="E82"/>
  <c r="D82"/>
  <c r="C82"/>
  <c r="L82" s="1"/>
  <c r="J81"/>
  <c r="I81"/>
  <c r="F81"/>
  <c r="E81"/>
  <c r="C81" s="1"/>
  <c r="L81" s="1"/>
  <c r="K80"/>
  <c r="I80"/>
  <c r="I76" s="1"/>
  <c r="G80"/>
  <c r="E80"/>
  <c r="D80"/>
  <c r="K79"/>
  <c r="K19" s="1"/>
  <c r="J79"/>
  <c r="I79"/>
  <c r="H79"/>
  <c r="H19" s="1"/>
  <c r="G79"/>
  <c r="G19" s="1"/>
  <c r="F79"/>
  <c r="E79"/>
  <c r="D79"/>
  <c r="B79" s="1"/>
  <c r="K78"/>
  <c r="K77" s="1"/>
  <c r="I78"/>
  <c r="G78"/>
  <c r="G77" s="1"/>
  <c r="E78"/>
  <c r="C78"/>
  <c r="L78" s="1"/>
  <c r="I77"/>
  <c r="E77"/>
  <c r="C77" s="1"/>
  <c r="L77" s="1"/>
  <c r="K74"/>
  <c r="K71" s="1"/>
  <c r="J74"/>
  <c r="I74"/>
  <c r="H74"/>
  <c r="G74"/>
  <c r="G71" s="1"/>
  <c r="F74"/>
  <c r="B74" s="1"/>
  <c r="E74"/>
  <c r="D74"/>
  <c r="C74"/>
  <c r="L74" s="1"/>
  <c r="K73"/>
  <c r="J73"/>
  <c r="I73"/>
  <c r="I13" s="1"/>
  <c r="H73"/>
  <c r="G73"/>
  <c r="F73"/>
  <c r="E73"/>
  <c r="C73" s="1"/>
  <c r="L73" s="1"/>
  <c r="D73"/>
  <c r="B73"/>
  <c r="K72"/>
  <c r="I72"/>
  <c r="I71" s="1"/>
  <c r="G72"/>
  <c r="E72"/>
  <c r="D72"/>
  <c r="D71"/>
  <c r="K58"/>
  <c r="J58"/>
  <c r="J28" s="1"/>
  <c r="I58"/>
  <c r="H58"/>
  <c r="G58"/>
  <c r="G28" s="1"/>
  <c r="F58"/>
  <c r="F28" s="1"/>
  <c r="E58"/>
  <c r="D58"/>
  <c r="C58"/>
  <c r="L58" s="1"/>
  <c r="B58"/>
  <c r="K57"/>
  <c r="J57"/>
  <c r="I57"/>
  <c r="I27" s="1"/>
  <c r="H57"/>
  <c r="G57"/>
  <c r="F57"/>
  <c r="E57"/>
  <c r="C57" s="1"/>
  <c r="L57" s="1"/>
  <c r="D57"/>
  <c r="K56"/>
  <c r="J56"/>
  <c r="I56"/>
  <c r="H56"/>
  <c r="H26" s="1"/>
  <c r="G56"/>
  <c r="F56"/>
  <c r="E56"/>
  <c r="D56"/>
  <c r="B56" s="1"/>
  <c r="L55"/>
  <c r="K55"/>
  <c r="K25" s="1"/>
  <c r="J55"/>
  <c r="I55"/>
  <c r="H55"/>
  <c r="G55"/>
  <c r="G25" s="1"/>
  <c r="F55"/>
  <c r="E55"/>
  <c r="D55"/>
  <c r="C55"/>
  <c r="K53"/>
  <c r="J53"/>
  <c r="I53"/>
  <c r="H53"/>
  <c r="G53"/>
  <c r="F53"/>
  <c r="E53"/>
  <c r="C53" s="1"/>
  <c r="L53" s="1"/>
  <c r="D53"/>
  <c r="B53"/>
  <c r="K52"/>
  <c r="J52"/>
  <c r="I52"/>
  <c r="H52"/>
  <c r="G52"/>
  <c r="F52"/>
  <c r="E52"/>
  <c r="D52"/>
  <c r="B52" s="1"/>
  <c r="K51"/>
  <c r="H51"/>
  <c r="G51"/>
  <c r="D51"/>
  <c r="K50"/>
  <c r="K20" s="1"/>
  <c r="I50"/>
  <c r="G50"/>
  <c r="G20" s="1"/>
  <c r="F50"/>
  <c r="E50"/>
  <c r="C50"/>
  <c r="L50" s="1"/>
  <c r="K49"/>
  <c r="J49"/>
  <c r="J19" s="1"/>
  <c r="I49"/>
  <c r="H49"/>
  <c r="G49"/>
  <c r="F49"/>
  <c r="F19" s="1"/>
  <c r="E49"/>
  <c r="C49" s="1"/>
  <c r="L49" s="1"/>
  <c r="D49"/>
  <c r="B49"/>
  <c r="K48"/>
  <c r="I48"/>
  <c r="G48"/>
  <c r="E48"/>
  <c r="D48"/>
  <c r="K47"/>
  <c r="G47"/>
  <c r="D47"/>
  <c r="K44"/>
  <c r="I44"/>
  <c r="G44"/>
  <c r="E44"/>
  <c r="D44"/>
  <c r="L43"/>
  <c r="K43"/>
  <c r="I43"/>
  <c r="G43"/>
  <c r="E43"/>
  <c r="D43"/>
  <c r="C43"/>
  <c r="K42"/>
  <c r="I42"/>
  <c r="G42"/>
  <c r="E42"/>
  <c r="A35"/>
  <c r="A65" s="1"/>
  <c r="A95" s="1"/>
  <c r="A125" s="1"/>
  <c r="I28"/>
  <c r="H28"/>
  <c r="E28"/>
  <c r="D28"/>
  <c r="B28" s="1"/>
  <c r="H27"/>
  <c r="D27"/>
  <c r="K26"/>
  <c r="G26"/>
  <c r="J25"/>
  <c r="F25"/>
  <c r="A25"/>
  <c r="A85" s="1"/>
  <c r="I23"/>
  <c r="E23"/>
  <c r="K22"/>
  <c r="K21" s="1"/>
  <c r="D22"/>
  <c r="E20"/>
  <c r="I19"/>
  <c r="E19"/>
  <c r="C19" s="1"/>
  <c r="L19" s="1"/>
  <c r="G18"/>
  <c r="G17" s="1"/>
  <c r="D14"/>
  <c r="K13"/>
  <c r="G13"/>
  <c r="F13"/>
  <c r="I12"/>
  <c r="C207" i="49"/>
  <c r="L207" s="1"/>
  <c r="B207"/>
  <c r="L206"/>
  <c r="C206"/>
  <c r="B206"/>
  <c r="L205"/>
  <c r="C205"/>
  <c r="B205"/>
  <c r="K204"/>
  <c r="J204"/>
  <c r="I204"/>
  <c r="H204"/>
  <c r="G204"/>
  <c r="F204"/>
  <c r="E204"/>
  <c r="D204"/>
  <c r="C204"/>
  <c r="L204" s="1"/>
  <c r="B204"/>
  <c r="H203"/>
  <c r="C203"/>
  <c r="L203" s="1"/>
  <c r="B203"/>
  <c r="H202"/>
  <c r="H201" s="1"/>
  <c r="C202"/>
  <c r="L202" s="1"/>
  <c r="B202"/>
  <c r="K201"/>
  <c r="J201"/>
  <c r="I201"/>
  <c r="G201"/>
  <c r="F201"/>
  <c r="E201"/>
  <c r="C201" s="1"/>
  <c r="L201" s="1"/>
  <c r="D201"/>
  <c r="B201"/>
  <c r="L200"/>
  <c r="F200"/>
  <c r="D200"/>
  <c r="D196" s="1"/>
  <c r="C200"/>
  <c r="L199"/>
  <c r="C199"/>
  <c r="B199"/>
  <c r="C198"/>
  <c r="L198" s="1"/>
  <c r="B198"/>
  <c r="K197"/>
  <c r="J197"/>
  <c r="I197"/>
  <c r="H197"/>
  <c r="G197"/>
  <c r="F197"/>
  <c r="F196" s="1"/>
  <c r="E197"/>
  <c r="C197" s="1"/>
  <c r="L197" s="1"/>
  <c r="D197"/>
  <c r="I196"/>
  <c r="E196"/>
  <c r="D195"/>
  <c r="C194"/>
  <c r="L194" s="1"/>
  <c r="B194"/>
  <c r="C193"/>
  <c r="L193" s="1"/>
  <c r="B193"/>
  <c r="L192"/>
  <c r="C192"/>
  <c r="B192"/>
  <c r="L191"/>
  <c r="K191"/>
  <c r="J191"/>
  <c r="I191"/>
  <c r="H191"/>
  <c r="G191"/>
  <c r="F191"/>
  <c r="E191"/>
  <c r="D191"/>
  <c r="B191" s="1"/>
  <c r="C191"/>
  <c r="A184"/>
  <c r="L177"/>
  <c r="C177"/>
  <c r="B177"/>
  <c r="C176"/>
  <c r="L176" s="1"/>
  <c r="B176"/>
  <c r="C175"/>
  <c r="L175" s="1"/>
  <c r="B175"/>
  <c r="K174"/>
  <c r="J174"/>
  <c r="I174"/>
  <c r="H174"/>
  <c r="G174"/>
  <c r="F174"/>
  <c r="E174"/>
  <c r="C174" s="1"/>
  <c r="L174" s="1"/>
  <c r="D174"/>
  <c r="B174" s="1"/>
  <c r="L173"/>
  <c r="C173"/>
  <c r="B173"/>
  <c r="C172"/>
  <c r="L172" s="1"/>
  <c r="B172"/>
  <c r="K171"/>
  <c r="J171"/>
  <c r="I171"/>
  <c r="H171"/>
  <c r="G171"/>
  <c r="F171"/>
  <c r="E171"/>
  <c r="C171" s="1"/>
  <c r="L171" s="1"/>
  <c r="D171"/>
  <c r="B171"/>
  <c r="L170"/>
  <c r="H170"/>
  <c r="F170"/>
  <c r="F80" s="1"/>
  <c r="D170"/>
  <c r="C170"/>
  <c r="L169"/>
  <c r="C169"/>
  <c r="B169"/>
  <c r="D168"/>
  <c r="F168" s="1"/>
  <c r="C168"/>
  <c r="L168" s="1"/>
  <c r="K167"/>
  <c r="I167"/>
  <c r="G167"/>
  <c r="F167"/>
  <c r="E167"/>
  <c r="C167" s="1"/>
  <c r="L167" s="1"/>
  <c r="D167"/>
  <c r="K166"/>
  <c r="K178" s="1"/>
  <c r="I166"/>
  <c r="I165" s="1"/>
  <c r="G166"/>
  <c r="G178" s="1"/>
  <c r="E166"/>
  <c r="D166"/>
  <c r="K165"/>
  <c r="G165"/>
  <c r="D165"/>
  <c r="C164"/>
  <c r="L164" s="1"/>
  <c r="B164"/>
  <c r="C163"/>
  <c r="L163" s="1"/>
  <c r="B163"/>
  <c r="L162"/>
  <c r="F162"/>
  <c r="D162"/>
  <c r="C162"/>
  <c r="L161"/>
  <c r="K161"/>
  <c r="I161"/>
  <c r="G161"/>
  <c r="E161"/>
  <c r="D161"/>
  <c r="C161"/>
  <c r="A154"/>
  <c r="L148"/>
  <c r="C148"/>
  <c r="B148"/>
  <c r="C147"/>
  <c r="L147" s="1"/>
  <c r="B147"/>
  <c r="C146"/>
  <c r="L146" s="1"/>
  <c r="B146"/>
  <c r="L145"/>
  <c r="C145"/>
  <c r="B145"/>
  <c r="L144"/>
  <c r="K144"/>
  <c r="J144"/>
  <c r="I144"/>
  <c r="H144"/>
  <c r="G144"/>
  <c r="F144"/>
  <c r="E144"/>
  <c r="D144"/>
  <c r="B144" s="1"/>
  <c r="C144"/>
  <c r="C143"/>
  <c r="L143" s="1"/>
  <c r="B143"/>
  <c r="C142"/>
  <c r="L142" s="1"/>
  <c r="B142"/>
  <c r="K141"/>
  <c r="J141"/>
  <c r="I141"/>
  <c r="H141"/>
  <c r="G141"/>
  <c r="F141"/>
  <c r="E141"/>
  <c r="C141" s="1"/>
  <c r="L141" s="1"/>
  <c r="D141"/>
  <c r="B141" s="1"/>
  <c r="L140"/>
  <c r="C140"/>
  <c r="B140"/>
  <c r="C139"/>
  <c r="L139" s="1"/>
  <c r="B139"/>
  <c r="C138"/>
  <c r="L138" s="1"/>
  <c r="B138"/>
  <c r="K137"/>
  <c r="J137"/>
  <c r="I137"/>
  <c r="H137"/>
  <c r="G137"/>
  <c r="F137"/>
  <c r="E137"/>
  <c r="D137"/>
  <c r="B137" s="1"/>
  <c r="K136"/>
  <c r="J136"/>
  <c r="J149" s="1"/>
  <c r="H136"/>
  <c r="G136"/>
  <c r="F136"/>
  <c r="F149" s="1"/>
  <c r="K135"/>
  <c r="J135"/>
  <c r="G135"/>
  <c r="F135"/>
  <c r="C134"/>
  <c r="L134" s="1"/>
  <c r="B134"/>
  <c r="L133"/>
  <c r="C133"/>
  <c r="B133"/>
  <c r="L132"/>
  <c r="C132"/>
  <c r="B132"/>
  <c r="K131"/>
  <c r="J131"/>
  <c r="I131"/>
  <c r="H131"/>
  <c r="G131"/>
  <c r="F131"/>
  <c r="E131"/>
  <c r="D131"/>
  <c r="C131"/>
  <c r="L131" s="1"/>
  <c r="B131"/>
  <c r="C118"/>
  <c r="L118" s="1"/>
  <c r="B118"/>
  <c r="C117"/>
  <c r="L117" s="1"/>
  <c r="B117"/>
  <c r="L116"/>
  <c r="C116"/>
  <c r="B116"/>
  <c r="L115"/>
  <c r="C115"/>
  <c r="B115"/>
  <c r="K114"/>
  <c r="J114"/>
  <c r="I114"/>
  <c r="H114"/>
  <c r="G114"/>
  <c r="G106" s="1"/>
  <c r="F114"/>
  <c r="E114"/>
  <c r="D114"/>
  <c r="C114"/>
  <c r="L114" s="1"/>
  <c r="B114"/>
  <c r="C113"/>
  <c r="L113" s="1"/>
  <c r="B113"/>
  <c r="L112"/>
  <c r="C112"/>
  <c r="B112"/>
  <c r="L111"/>
  <c r="K111"/>
  <c r="J111"/>
  <c r="I111"/>
  <c r="H111"/>
  <c r="G111"/>
  <c r="F111"/>
  <c r="E111"/>
  <c r="D111"/>
  <c r="B111" s="1"/>
  <c r="C111"/>
  <c r="J110"/>
  <c r="B110" s="1"/>
  <c r="H110"/>
  <c r="H50" s="1"/>
  <c r="F110"/>
  <c r="D110"/>
  <c r="C110"/>
  <c r="L110" s="1"/>
  <c r="C109"/>
  <c r="L109" s="1"/>
  <c r="B109"/>
  <c r="L108"/>
  <c r="F108"/>
  <c r="D108"/>
  <c r="C108"/>
  <c r="L107"/>
  <c r="K107"/>
  <c r="I107"/>
  <c r="G107"/>
  <c r="E107"/>
  <c r="D107"/>
  <c r="C107"/>
  <c r="K106"/>
  <c r="I106"/>
  <c r="I119" s="1"/>
  <c r="E106"/>
  <c r="E119" s="1"/>
  <c r="I105"/>
  <c r="E105"/>
  <c r="L104"/>
  <c r="F104"/>
  <c r="F44" s="1"/>
  <c r="D104"/>
  <c r="C104"/>
  <c r="L103"/>
  <c r="D103"/>
  <c r="C103"/>
  <c r="D102"/>
  <c r="F102" s="1"/>
  <c r="C102"/>
  <c r="L102" s="1"/>
  <c r="K101"/>
  <c r="I101"/>
  <c r="G101"/>
  <c r="E101"/>
  <c r="C101" s="1"/>
  <c r="L101" s="1"/>
  <c r="A94"/>
  <c r="A124" s="1"/>
  <c r="B88"/>
  <c r="K87"/>
  <c r="J87"/>
  <c r="I87"/>
  <c r="H87"/>
  <c r="G87"/>
  <c r="F87"/>
  <c r="E87"/>
  <c r="C87" s="1"/>
  <c r="L87" s="1"/>
  <c r="D87"/>
  <c r="B87"/>
  <c r="K86"/>
  <c r="J86"/>
  <c r="I86"/>
  <c r="I84" s="1"/>
  <c r="H86"/>
  <c r="G86"/>
  <c r="F86"/>
  <c r="E86"/>
  <c r="D86"/>
  <c r="B86" s="1"/>
  <c r="L85"/>
  <c r="K85"/>
  <c r="J85"/>
  <c r="I85"/>
  <c r="H85"/>
  <c r="G85"/>
  <c r="F85"/>
  <c r="E85"/>
  <c r="D85"/>
  <c r="B85" s="1"/>
  <c r="C85"/>
  <c r="H84"/>
  <c r="G84"/>
  <c r="K83"/>
  <c r="K81" s="1"/>
  <c r="J83"/>
  <c r="J23" s="1"/>
  <c r="I83"/>
  <c r="H83"/>
  <c r="G83"/>
  <c r="G81" s="1"/>
  <c r="F83"/>
  <c r="F23" s="1"/>
  <c r="E83"/>
  <c r="D83"/>
  <c r="C83"/>
  <c r="L83" s="1"/>
  <c r="B83"/>
  <c r="K82"/>
  <c r="J82"/>
  <c r="J81" s="1"/>
  <c r="I82"/>
  <c r="I22" s="1"/>
  <c r="H82"/>
  <c r="G82"/>
  <c r="F82"/>
  <c r="F81" s="1"/>
  <c r="E82"/>
  <c r="E22" s="1"/>
  <c r="D82"/>
  <c r="B82"/>
  <c r="I81"/>
  <c r="H81"/>
  <c r="E81"/>
  <c r="D81"/>
  <c r="B81" s="1"/>
  <c r="L80"/>
  <c r="K80"/>
  <c r="K20" s="1"/>
  <c r="I80"/>
  <c r="G80"/>
  <c r="G20" s="1"/>
  <c r="E80"/>
  <c r="D80"/>
  <c r="D20" s="1"/>
  <c r="C80"/>
  <c r="K79"/>
  <c r="K77" s="1"/>
  <c r="J79"/>
  <c r="J19" s="1"/>
  <c r="I79"/>
  <c r="H79"/>
  <c r="G79"/>
  <c r="G77" s="1"/>
  <c r="F79"/>
  <c r="F19" s="1"/>
  <c r="E79"/>
  <c r="D79"/>
  <c r="C79"/>
  <c r="L79" s="1"/>
  <c r="B79"/>
  <c r="K78"/>
  <c r="I78"/>
  <c r="I18" s="1"/>
  <c r="G78"/>
  <c r="F78"/>
  <c r="F77" s="1"/>
  <c r="E78"/>
  <c r="E18" s="1"/>
  <c r="D78"/>
  <c r="I77"/>
  <c r="E77"/>
  <c r="D77"/>
  <c r="K74"/>
  <c r="J74"/>
  <c r="I74"/>
  <c r="I14" s="1"/>
  <c r="H74"/>
  <c r="G74"/>
  <c r="F74"/>
  <c r="E74"/>
  <c r="E14" s="1"/>
  <c r="D74"/>
  <c r="B74"/>
  <c r="K73"/>
  <c r="J73"/>
  <c r="I73"/>
  <c r="I71" s="1"/>
  <c r="H73"/>
  <c r="G73"/>
  <c r="F73"/>
  <c r="E73"/>
  <c r="D73"/>
  <c r="B73" s="1"/>
  <c r="L72"/>
  <c r="K72"/>
  <c r="K12" s="1"/>
  <c r="I72"/>
  <c r="G72"/>
  <c r="G12" s="1"/>
  <c r="E72"/>
  <c r="D72"/>
  <c r="D12" s="1"/>
  <c r="C72"/>
  <c r="K71"/>
  <c r="G71"/>
  <c r="K58"/>
  <c r="J58"/>
  <c r="J28" s="1"/>
  <c r="I58"/>
  <c r="I28" s="1"/>
  <c r="H58"/>
  <c r="G58"/>
  <c r="F58"/>
  <c r="F28" s="1"/>
  <c r="E58"/>
  <c r="C58" s="1"/>
  <c r="L58" s="1"/>
  <c r="D58"/>
  <c r="B58"/>
  <c r="K57"/>
  <c r="J57"/>
  <c r="I57"/>
  <c r="H57"/>
  <c r="H27" s="1"/>
  <c r="G57"/>
  <c r="F57"/>
  <c r="E57"/>
  <c r="D57"/>
  <c r="B57" s="1"/>
  <c r="L56"/>
  <c r="K56"/>
  <c r="K26" s="1"/>
  <c r="J56"/>
  <c r="I56"/>
  <c r="H56"/>
  <c r="G56"/>
  <c r="G26" s="1"/>
  <c r="F56"/>
  <c r="E56"/>
  <c r="D56"/>
  <c r="C56"/>
  <c r="K55"/>
  <c r="C55" s="1"/>
  <c r="L55" s="1"/>
  <c r="J55"/>
  <c r="J25" s="1"/>
  <c r="I55"/>
  <c r="H55"/>
  <c r="G55"/>
  <c r="F55"/>
  <c r="F25" s="1"/>
  <c r="E55"/>
  <c r="D55"/>
  <c r="B55"/>
  <c r="J54"/>
  <c r="K53"/>
  <c r="J53"/>
  <c r="I53"/>
  <c r="H53"/>
  <c r="G53"/>
  <c r="F53"/>
  <c r="E53"/>
  <c r="D53"/>
  <c r="B53" s="1"/>
  <c r="L52"/>
  <c r="K52"/>
  <c r="J52"/>
  <c r="I52"/>
  <c r="H52"/>
  <c r="G52"/>
  <c r="F52"/>
  <c r="E52"/>
  <c r="D52"/>
  <c r="C52"/>
  <c r="K51"/>
  <c r="J51"/>
  <c r="G51"/>
  <c r="F51"/>
  <c r="K50"/>
  <c r="J50"/>
  <c r="I50"/>
  <c r="G50"/>
  <c r="F50"/>
  <c r="F20" s="1"/>
  <c r="E50"/>
  <c r="C50" s="1"/>
  <c r="L50" s="1"/>
  <c r="D50"/>
  <c r="K49"/>
  <c r="J49"/>
  <c r="I49"/>
  <c r="H49"/>
  <c r="G49"/>
  <c r="F49"/>
  <c r="E49"/>
  <c r="D49"/>
  <c r="B49" s="1"/>
  <c r="L48"/>
  <c r="K48"/>
  <c r="I48"/>
  <c r="G48"/>
  <c r="E48"/>
  <c r="D48"/>
  <c r="C48"/>
  <c r="K47"/>
  <c r="G47"/>
  <c r="L44"/>
  <c r="K44"/>
  <c r="I44"/>
  <c r="G44"/>
  <c r="E44"/>
  <c r="D44"/>
  <c r="C44"/>
  <c r="K43"/>
  <c r="I43"/>
  <c r="G43"/>
  <c r="E43"/>
  <c r="C43"/>
  <c r="L43" s="1"/>
  <c r="K42"/>
  <c r="I42"/>
  <c r="G42"/>
  <c r="F42"/>
  <c r="E42"/>
  <c r="C42" s="1"/>
  <c r="L42" s="1"/>
  <c r="D42"/>
  <c r="I41"/>
  <c r="E41"/>
  <c r="A35"/>
  <c r="A65" s="1"/>
  <c r="A95" s="1"/>
  <c r="H28"/>
  <c r="G28"/>
  <c r="D28"/>
  <c r="B28" s="1"/>
  <c r="K27"/>
  <c r="G27"/>
  <c r="J26"/>
  <c r="F26"/>
  <c r="I25"/>
  <c r="H25"/>
  <c r="E25"/>
  <c r="A25"/>
  <c r="A85" s="1"/>
  <c r="H23"/>
  <c r="D23"/>
  <c r="K22"/>
  <c r="J22"/>
  <c r="J21" s="1"/>
  <c r="G22"/>
  <c r="F22"/>
  <c r="C22"/>
  <c r="L22" s="1"/>
  <c r="F21"/>
  <c r="I20"/>
  <c r="E20"/>
  <c r="K19"/>
  <c r="H19"/>
  <c r="G19"/>
  <c r="D19"/>
  <c r="B19" s="1"/>
  <c r="K18"/>
  <c r="G18"/>
  <c r="G17" s="1"/>
  <c r="K14"/>
  <c r="G14"/>
  <c r="F14"/>
  <c r="C14"/>
  <c r="L14" s="1"/>
  <c r="E13"/>
  <c r="I12"/>
  <c r="E12"/>
  <c r="C207" i="48"/>
  <c r="L207" s="1"/>
  <c r="B207"/>
  <c r="C206"/>
  <c r="L206" s="1"/>
  <c r="B206"/>
  <c r="L205"/>
  <c r="C205"/>
  <c r="B205"/>
  <c r="L204"/>
  <c r="K204"/>
  <c r="J204"/>
  <c r="I204"/>
  <c r="H204"/>
  <c r="G204"/>
  <c r="F204"/>
  <c r="E204"/>
  <c r="D204"/>
  <c r="C204"/>
  <c r="H203"/>
  <c r="B203" s="1"/>
  <c r="C203"/>
  <c r="L203" s="1"/>
  <c r="H202"/>
  <c r="C202"/>
  <c r="L202" s="1"/>
  <c r="K201"/>
  <c r="J201"/>
  <c r="I201"/>
  <c r="G201"/>
  <c r="F201"/>
  <c r="E201"/>
  <c r="D201"/>
  <c r="C201"/>
  <c r="L201" s="1"/>
  <c r="H200"/>
  <c r="F200"/>
  <c r="D200"/>
  <c r="C200"/>
  <c r="L200" s="1"/>
  <c r="L199"/>
  <c r="C199"/>
  <c r="B199"/>
  <c r="L198"/>
  <c r="C198"/>
  <c r="B198"/>
  <c r="K197"/>
  <c r="K196" s="1"/>
  <c r="J197"/>
  <c r="I197"/>
  <c r="H197"/>
  <c r="G197"/>
  <c r="G196" s="1"/>
  <c r="F197"/>
  <c r="E197"/>
  <c r="D197"/>
  <c r="C197"/>
  <c r="L197" s="1"/>
  <c r="B197"/>
  <c r="I196"/>
  <c r="F196"/>
  <c r="E196"/>
  <c r="I195"/>
  <c r="E195"/>
  <c r="L194"/>
  <c r="C194"/>
  <c r="B194"/>
  <c r="C193"/>
  <c r="L193" s="1"/>
  <c r="B193"/>
  <c r="L192"/>
  <c r="C192"/>
  <c r="B192"/>
  <c r="K191"/>
  <c r="J191"/>
  <c r="I191"/>
  <c r="H191"/>
  <c r="G191"/>
  <c r="F191"/>
  <c r="E191"/>
  <c r="C191" s="1"/>
  <c r="L191" s="1"/>
  <c r="D191"/>
  <c r="B191" s="1"/>
  <c r="L177"/>
  <c r="C177"/>
  <c r="B177"/>
  <c r="L176"/>
  <c r="C176"/>
  <c r="B176"/>
  <c r="C175"/>
  <c r="L175" s="1"/>
  <c r="B175"/>
  <c r="K174"/>
  <c r="J174"/>
  <c r="I174"/>
  <c r="H174"/>
  <c r="G174"/>
  <c r="F174"/>
  <c r="B174" s="1"/>
  <c r="E174"/>
  <c r="C174" s="1"/>
  <c r="L174" s="1"/>
  <c r="D174"/>
  <c r="L173"/>
  <c r="C173"/>
  <c r="B173"/>
  <c r="L172"/>
  <c r="C172"/>
  <c r="B172"/>
  <c r="K171"/>
  <c r="J171"/>
  <c r="I171"/>
  <c r="H171"/>
  <c r="G171"/>
  <c r="F171"/>
  <c r="E171"/>
  <c r="D171"/>
  <c r="C171"/>
  <c r="L171" s="1"/>
  <c r="B171"/>
  <c r="H170"/>
  <c r="H80" s="1"/>
  <c r="F170"/>
  <c r="D170"/>
  <c r="C170"/>
  <c r="L170" s="1"/>
  <c r="L169"/>
  <c r="C169"/>
  <c r="B169"/>
  <c r="L168"/>
  <c r="D168"/>
  <c r="C168"/>
  <c r="K167"/>
  <c r="I167"/>
  <c r="G167"/>
  <c r="G166" s="1"/>
  <c r="E167"/>
  <c r="I166"/>
  <c r="I178" s="1"/>
  <c r="E166"/>
  <c r="I165"/>
  <c r="E165"/>
  <c r="L164"/>
  <c r="C164"/>
  <c r="B164"/>
  <c r="C163"/>
  <c r="L163" s="1"/>
  <c r="B163"/>
  <c r="H162"/>
  <c r="F162"/>
  <c r="D162"/>
  <c r="C162"/>
  <c r="L162" s="1"/>
  <c r="K161"/>
  <c r="I161"/>
  <c r="G161"/>
  <c r="E161"/>
  <c r="C161" s="1"/>
  <c r="L161" s="1"/>
  <c r="D161"/>
  <c r="A154"/>
  <c r="A184" s="1"/>
  <c r="L148"/>
  <c r="C148"/>
  <c r="B148"/>
  <c r="L147"/>
  <c r="C147"/>
  <c r="B147"/>
  <c r="C146"/>
  <c r="L146" s="1"/>
  <c r="B146"/>
  <c r="C145"/>
  <c r="L145" s="1"/>
  <c r="B145"/>
  <c r="K144"/>
  <c r="J144"/>
  <c r="I144"/>
  <c r="H144"/>
  <c r="G144"/>
  <c r="F144"/>
  <c r="E144"/>
  <c r="C144" s="1"/>
  <c r="L144" s="1"/>
  <c r="D144"/>
  <c r="B144" s="1"/>
  <c r="L143"/>
  <c r="C143"/>
  <c r="B143"/>
  <c r="C142"/>
  <c r="L142" s="1"/>
  <c r="B142"/>
  <c r="K141"/>
  <c r="J141"/>
  <c r="I141"/>
  <c r="H141"/>
  <c r="G141"/>
  <c r="F141"/>
  <c r="E141"/>
  <c r="C141" s="1"/>
  <c r="L141" s="1"/>
  <c r="D141"/>
  <c r="B141"/>
  <c r="L140"/>
  <c r="C140"/>
  <c r="B140"/>
  <c r="L139"/>
  <c r="C139"/>
  <c r="B139"/>
  <c r="C138"/>
  <c r="L138" s="1"/>
  <c r="B138"/>
  <c r="K137"/>
  <c r="J137"/>
  <c r="J136" s="1"/>
  <c r="J135" s="1"/>
  <c r="I137"/>
  <c r="H137"/>
  <c r="G137"/>
  <c r="F137"/>
  <c r="F136" s="1"/>
  <c r="F135" s="1"/>
  <c r="E137"/>
  <c r="C137" s="1"/>
  <c r="L137" s="1"/>
  <c r="D137"/>
  <c r="K136"/>
  <c r="K149" s="1"/>
  <c r="I136"/>
  <c r="H136"/>
  <c r="H149" s="1"/>
  <c r="G136"/>
  <c r="G149" s="1"/>
  <c r="E136"/>
  <c r="D136"/>
  <c r="K135"/>
  <c r="H135"/>
  <c r="G135"/>
  <c r="D135"/>
  <c r="C134"/>
  <c r="L134" s="1"/>
  <c r="B134"/>
  <c r="L133"/>
  <c r="C133"/>
  <c r="B133"/>
  <c r="L132"/>
  <c r="C132"/>
  <c r="B132"/>
  <c r="L131"/>
  <c r="K131"/>
  <c r="J131"/>
  <c r="I131"/>
  <c r="H131"/>
  <c r="G131"/>
  <c r="F131"/>
  <c r="E131"/>
  <c r="D131"/>
  <c r="B131" s="1"/>
  <c r="C131"/>
  <c r="A124"/>
  <c r="L118"/>
  <c r="C118"/>
  <c r="B118"/>
  <c r="C117"/>
  <c r="L117" s="1"/>
  <c r="B117"/>
  <c r="L116"/>
  <c r="C116"/>
  <c r="B116"/>
  <c r="L115"/>
  <c r="C115"/>
  <c r="B115"/>
  <c r="L114"/>
  <c r="K114"/>
  <c r="J114"/>
  <c r="I114"/>
  <c r="H114"/>
  <c r="G114"/>
  <c r="F114"/>
  <c r="E114"/>
  <c r="D114"/>
  <c r="B114" s="1"/>
  <c r="C114"/>
  <c r="C113"/>
  <c r="L113" s="1"/>
  <c r="B113"/>
  <c r="L112"/>
  <c r="C112"/>
  <c r="B112"/>
  <c r="K111"/>
  <c r="J111"/>
  <c r="I111"/>
  <c r="H111"/>
  <c r="G111"/>
  <c r="F111"/>
  <c r="E111"/>
  <c r="C111" s="1"/>
  <c r="L111" s="1"/>
  <c r="D111"/>
  <c r="B111" s="1"/>
  <c r="L110"/>
  <c r="H110"/>
  <c r="H50" s="1"/>
  <c r="F110"/>
  <c r="D110"/>
  <c r="C110"/>
  <c r="C109"/>
  <c r="L109" s="1"/>
  <c r="B109"/>
  <c r="L108"/>
  <c r="H108"/>
  <c r="F108"/>
  <c r="F107" s="1"/>
  <c r="F106" s="1"/>
  <c r="D108"/>
  <c r="J108" s="1"/>
  <c r="C108"/>
  <c r="K107"/>
  <c r="I107"/>
  <c r="I106" s="1"/>
  <c r="I105" s="1"/>
  <c r="G107"/>
  <c r="E107"/>
  <c r="D107"/>
  <c r="K106"/>
  <c r="G106"/>
  <c r="D106"/>
  <c r="K105"/>
  <c r="G105"/>
  <c r="L104"/>
  <c r="H104"/>
  <c r="H44" s="1"/>
  <c r="F104"/>
  <c r="F44" s="1"/>
  <c r="F14" s="1"/>
  <c r="D104"/>
  <c r="C104"/>
  <c r="L103"/>
  <c r="F103"/>
  <c r="F43" s="1"/>
  <c r="D103"/>
  <c r="H103" s="1"/>
  <c r="H43" s="1"/>
  <c r="H13" s="1"/>
  <c r="C103"/>
  <c r="L102"/>
  <c r="D102"/>
  <c r="C102"/>
  <c r="K101"/>
  <c r="I101"/>
  <c r="G101"/>
  <c r="E101"/>
  <c r="C101"/>
  <c r="L101" s="1"/>
  <c r="A94"/>
  <c r="B88"/>
  <c r="K87"/>
  <c r="J87"/>
  <c r="I87"/>
  <c r="H87"/>
  <c r="G87"/>
  <c r="F87"/>
  <c r="B87" s="1"/>
  <c r="E87"/>
  <c r="D87"/>
  <c r="C87"/>
  <c r="L87" s="1"/>
  <c r="K86"/>
  <c r="J86"/>
  <c r="I86"/>
  <c r="H86"/>
  <c r="G86"/>
  <c r="F86"/>
  <c r="E86"/>
  <c r="C86" s="1"/>
  <c r="L86" s="1"/>
  <c r="D86"/>
  <c r="B86"/>
  <c r="K85"/>
  <c r="J85"/>
  <c r="I85"/>
  <c r="I25" s="1"/>
  <c r="H85"/>
  <c r="G85"/>
  <c r="F85"/>
  <c r="E85"/>
  <c r="D85"/>
  <c r="B85" s="1"/>
  <c r="A85"/>
  <c r="H84"/>
  <c r="D84"/>
  <c r="L83"/>
  <c r="K83"/>
  <c r="K23" s="1"/>
  <c r="J83"/>
  <c r="I83"/>
  <c r="H83"/>
  <c r="G83"/>
  <c r="G23" s="1"/>
  <c r="F83"/>
  <c r="E83"/>
  <c r="D83"/>
  <c r="C83"/>
  <c r="K82"/>
  <c r="K81" s="1"/>
  <c r="J82"/>
  <c r="J22" s="1"/>
  <c r="I82"/>
  <c r="G82"/>
  <c r="G81" s="1"/>
  <c r="F82"/>
  <c r="F22" s="1"/>
  <c r="E82"/>
  <c r="D82"/>
  <c r="C82"/>
  <c r="L82" s="1"/>
  <c r="J81"/>
  <c r="I81"/>
  <c r="F81"/>
  <c r="E81"/>
  <c r="C81" s="1"/>
  <c r="L81" s="1"/>
  <c r="K80"/>
  <c r="I80"/>
  <c r="G80"/>
  <c r="E80"/>
  <c r="C80" s="1"/>
  <c r="L80" s="1"/>
  <c r="D80"/>
  <c r="K79"/>
  <c r="K19" s="1"/>
  <c r="J79"/>
  <c r="I79"/>
  <c r="H79"/>
  <c r="G79"/>
  <c r="G19" s="1"/>
  <c r="F79"/>
  <c r="E79"/>
  <c r="D79"/>
  <c r="B79" s="1"/>
  <c r="K78"/>
  <c r="K77" s="1"/>
  <c r="I78"/>
  <c r="G78"/>
  <c r="G77" s="1"/>
  <c r="E78"/>
  <c r="C78"/>
  <c r="L78" s="1"/>
  <c r="I77"/>
  <c r="E77"/>
  <c r="C77" s="1"/>
  <c r="L77" s="1"/>
  <c r="K74"/>
  <c r="K71" s="1"/>
  <c r="J74"/>
  <c r="I74"/>
  <c r="H74"/>
  <c r="G74"/>
  <c r="G71" s="1"/>
  <c r="F74"/>
  <c r="E74"/>
  <c r="D74"/>
  <c r="C74"/>
  <c r="L74" s="1"/>
  <c r="B74"/>
  <c r="K73"/>
  <c r="J73"/>
  <c r="I73"/>
  <c r="I13" s="1"/>
  <c r="H73"/>
  <c r="G73"/>
  <c r="F73"/>
  <c r="E73"/>
  <c r="C73" s="1"/>
  <c r="L73" s="1"/>
  <c r="D73"/>
  <c r="B73"/>
  <c r="K72"/>
  <c r="I72"/>
  <c r="I71" s="1"/>
  <c r="G72"/>
  <c r="E72"/>
  <c r="D72"/>
  <c r="D71"/>
  <c r="K58"/>
  <c r="J58"/>
  <c r="J28" s="1"/>
  <c r="I58"/>
  <c r="H58"/>
  <c r="G58"/>
  <c r="G28" s="1"/>
  <c r="F58"/>
  <c r="F28" s="1"/>
  <c r="E58"/>
  <c r="D58"/>
  <c r="C58"/>
  <c r="L58" s="1"/>
  <c r="B58"/>
  <c r="K57"/>
  <c r="J57"/>
  <c r="I57"/>
  <c r="I27" s="1"/>
  <c r="H57"/>
  <c r="G57"/>
  <c r="F57"/>
  <c r="E57"/>
  <c r="C57" s="1"/>
  <c r="L57" s="1"/>
  <c r="D57"/>
  <c r="K56"/>
  <c r="J56"/>
  <c r="I56"/>
  <c r="H56"/>
  <c r="H26" s="1"/>
  <c r="G56"/>
  <c r="F56"/>
  <c r="E56"/>
  <c r="D56"/>
  <c r="B56" s="1"/>
  <c r="L55"/>
  <c r="K55"/>
  <c r="K25" s="1"/>
  <c r="J55"/>
  <c r="I55"/>
  <c r="H55"/>
  <c r="G55"/>
  <c r="G25" s="1"/>
  <c r="F55"/>
  <c r="E55"/>
  <c r="D55"/>
  <c r="C55"/>
  <c r="K53"/>
  <c r="J53"/>
  <c r="I53"/>
  <c r="H53"/>
  <c r="G53"/>
  <c r="F53"/>
  <c r="E53"/>
  <c r="C53" s="1"/>
  <c r="L53" s="1"/>
  <c r="D53"/>
  <c r="B53"/>
  <c r="K52"/>
  <c r="J52"/>
  <c r="I52"/>
  <c r="H52"/>
  <c r="G52"/>
  <c r="F52"/>
  <c r="E52"/>
  <c r="D52"/>
  <c r="B52" s="1"/>
  <c r="K51"/>
  <c r="H51"/>
  <c r="G51"/>
  <c r="D51"/>
  <c r="K50"/>
  <c r="K20" s="1"/>
  <c r="I50"/>
  <c r="G50"/>
  <c r="G20" s="1"/>
  <c r="F50"/>
  <c r="E50"/>
  <c r="C50"/>
  <c r="L50" s="1"/>
  <c r="K49"/>
  <c r="J49"/>
  <c r="J19" s="1"/>
  <c r="I49"/>
  <c r="H49"/>
  <c r="G49"/>
  <c r="F49"/>
  <c r="F19" s="1"/>
  <c r="E49"/>
  <c r="C49" s="1"/>
  <c r="L49" s="1"/>
  <c r="D49"/>
  <c r="B49"/>
  <c r="K48"/>
  <c r="I48"/>
  <c r="G48"/>
  <c r="E48"/>
  <c r="D48"/>
  <c r="K47"/>
  <c r="G47"/>
  <c r="D47"/>
  <c r="K44"/>
  <c r="I44"/>
  <c r="G44"/>
  <c r="E44"/>
  <c r="D44"/>
  <c r="K43"/>
  <c r="I43"/>
  <c r="G43"/>
  <c r="C43" s="1"/>
  <c r="L43" s="1"/>
  <c r="E43"/>
  <c r="D43"/>
  <c r="K42"/>
  <c r="I42"/>
  <c r="G42"/>
  <c r="E42"/>
  <c r="A35"/>
  <c r="A65" s="1"/>
  <c r="A95" s="1"/>
  <c r="A125" s="1"/>
  <c r="I28"/>
  <c r="H28"/>
  <c r="E28"/>
  <c r="D28"/>
  <c r="B28" s="1"/>
  <c r="H27"/>
  <c r="D27"/>
  <c r="K26"/>
  <c r="G26"/>
  <c r="J25"/>
  <c r="F25"/>
  <c r="A25"/>
  <c r="I23"/>
  <c r="H23"/>
  <c r="E23"/>
  <c r="D23"/>
  <c r="K22"/>
  <c r="K21" s="1"/>
  <c r="D22"/>
  <c r="I20"/>
  <c r="I19"/>
  <c r="H19"/>
  <c r="E19"/>
  <c r="D19"/>
  <c r="B19" s="1"/>
  <c r="G18"/>
  <c r="G17" s="1"/>
  <c r="K14"/>
  <c r="H14"/>
  <c r="G14"/>
  <c r="D14"/>
  <c r="K13"/>
  <c r="G13"/>
  <c r="F13"/>
  <c r="I12"/>
  <c r="L207" i="47"/>
  <c r="C207"/>
  <c r="B207"/>
  <c r="L206"/>
  <c r="C206"/>
  <c r="B206"/>
  <c r="L205"/>
  <c r="C205"/>
  <c r="B205"/>
  <c r="K204"/>
  <c r="K196" s="1"/>
  <c r="K195" s="1"/>
  <c r="J204"/>
  <c r="I204"/>
  <c r="H204"/>
  <c r="G204"/>
  <c r="G196" s="1"/>
  <c r="G195" s="1"/>
  <c r="F204"/>
  <c r="E204"/>
  <c r="D204"/>
  <c r="C204"/>
  <c r="L204" s="1"/>
  <c r="B204"/>
  <c r="H203"/>
  <c r="C203"/>
  <c r="L203" s="1"/>
  <c r="B203"/>
  <c r="H202"/>
  <c r="C202"/>
  <c r="L202" s="1"/>
  <c r="B202"/>
  <c r="K201"/>
  <c r="J201"/>
  <c r="I201"/>
  <c r="H201"/>
  <c r="G201"/>
  <c r="F201"/>
  <c r="E201"/>
  <c r="C201" s="1"/>
  <c r="L201" s="1"/>
  <c r="D201"/>
  <c r="B201"/>
  <c r="L200"/>
  <c r="F200"/>
  <c r="D200"/>
  <c r="H200" s="1"/>
  <c r="C200"/>
  <c r="L199"/>
  <c r="C199"/>
  <c r="B199"/>
  <c r="C198"/>
  <c r="L198" s="1"/>
  <c r="B198"/>
  <c r="K197"/>
  <c r="J197"/>
  <c r="I197"/>
  <c r="H197"/>
  <c r="G197"/>
  <c r="F197"/>
  <c r="B197" s="1"/>
  <c r="E197"/>
  <c r="C197" s="1"/>
  <c r="L197" s="1"/>
  <c r="D197"/>
  <c r="I196"/>
  <c r="E196"/>
  <c r="C194"/>
  <c r="L194" s="1"/>
  <c r="B194"/>
  <c r="L193"/>
  <c r="C193"/>
  <c r="B193"/>
  <c r="L192"/>
  <c r="C192"/>
  <c r="B192"/>
  <c r="L191"/>
  <c r="K191"/>
  <c r="J191"/>
  <c r="I191"/>
  <c r="H191"/>
  <c r="G191"/>
  <c r="F191"/>
  <c r="E191"/>
  <c r="D191"/>
  <c r="B191" s="1"/>
  <c r="C191"/>
  <c r="E178"/>
  <c r="L177"/>
  <c r="C177"/>
  <c r="B177"/>
  <c r="C176"/>
  <c r="L176" s="1"/>
  <c r="B176"/>
  <c r="L175"/>
  <c r="C175"/>
  <c r="B175"/>
  <c r="K174"/>
  <c r="J174"/>
  <c r="I174"/>
  <c r="H174"/>
  <c r="G174"/>
  <c r="F174"/>
  <c r="E174"/>
  <c r="C174" s="1"/>
  <c r="L174" s="1"/>
  <c r="D174"/>
  <c r="B174" s="1"/>
  <c r="L173"/>
  <c r="C173"/>
  <c r="B173"/>
  <c r="C172"/>
  <c r="L172" s="1"/>
  <c r="B172"/>
  <c r="K171"/>
  <c r="J171"/>
  <c r="I171"/>
  <c r="H171"/>
  <c r="G171"/>
  <c r="F171"/>
  <c r="B171" s="1"/>
  <c r="E171"/>
  <c r="C171" s="1"/>
  <c r="L171" s="1"/>
  <c r="D171"/>
  <c r="L170"/>
  <c r="H170"/>
  <c r="F170"/>
  <c r="F80" s="1"/>
  <c r="D170"/>
  <c r="C170"/>
  <c r="L169"/>
  <c r="C169"/>
  <c r="B169"/>
  <c r="J168"/>
  <c r="B168" s="1"/>
  <c r="H168"/>
  <c r="H167" s="1"/>
  <c r="H166" s="1"/>
  <c r="F168"/>
  <c r="D168"/>
  <c r="C168"/>
  <c r="L168" s="1"/>
  <c r="K167"/>
  <c r="J167"/>
  <c r="I167"/>
  <c r="G167"/>
  <c r="F167"/>
  <c r="F166" s="1"/>
  <c r="E167"/>
  <c r="C167" s="1"/>
  <c r="L167" s="1"/>
  <c r="D167"/>
  <c r="K166"/>
  <c r="K178" s="1"/>
  <c r="I166"/>
  <c r="I165" s="1"/>
  <c r="G166"/>
  <c r="G178" s="1"/>
  <c r="E166"/>
  <c r="D166"/>
  <c r="K165"/>
  <c r="G165"/>
  <c r="D165"/>
  <c r="C164"/>
  <c r="L164" s="1"/>
  <c r="B164"/>
  <c r="L163"/>
  <c r="C163"/>
  <c r="B163"/>
  <c r="L162"/>
  <c r="F162"/>
  <c r="D162"/>
  <c r="C162"/>
  <c r="L161"/>
  <c r="K161"/>
  <c r="I161"/>
  <c r="G161"/>
  <c r="E161"/>
  <c r="D161"/>
  <c r="C161"/>
  <c r="A154"/>
  <c r="A184" s="1"/>
  <c r="I149"/>
  <c r="L148"/>
  <c r="C148"/>
  <c r="B148"/>
  <c r="C147"/>
  <c r="L147" s="1"/>
  <c r="B147"/>
  <c r="L146"/>
  <c r="C146"/>
  <c r="B146"/>
  <c r="L145"/>
  <c r="C145"/>
  <c r="B145"/>
  <c r="L144"/>
  <c r="K144"/>
  <c r="J144"/>
  <c r="I144"/>
  <c r="H144"/>
  <c r="H136" s="1"/>
  <c r="G144"/>
  <c r="F144"/>
  <c r="E144"/>
  <c r="D144"/>
  <c r="B144" s="1"/>
  <c r="C144"/>
  <c r="C143"/>
  <c r="L143" s="1"/>
  <c r="B143"/>
  <c r="L142"/>
  <c r="C142"/>
  <c r="B142"/>
  <c r="K141"/>
  <c r="J141"/>
  <c r="I141"/>
  <c r="H141"/>
  <c r="G141"/>
  <c r="F141"/>
  <c r="E141"/>
  <c r="C141" s="1"/>
  <c r="L141" s="1"/>
  <c r="D141"/>
  <c r="B141" s="1"/>
  <c r="L140"/>
  <c r="C140"/>
  <c r="B140"/>
  <c r="C139"/>
  <c r="L139" s="1"/>
  <c r="B139"/>
  <c r="L138"/>
  <c r="C138"/>
  <c r="B138"/>
  <c r="K137"/>
  <c r="J137"/>
  <c r="I137"/>
  <c r="I136" s="1"/>
  <c r="I135" s="1"/>
  <c r="H137"/>
  <c r="G137"/>
  <c r="F137"/>
  <c r="E137"/>
  <c r="D137"/>
  <c r="B137" s="1"/>
  <c r="K136"/>
  <c r="J136"/>
  <c r="J149" s="1"/>
  <c r="G136"/>
  <c r="G149" s="1"/>
  <c r="F136"/>
  <c r="F149" s="1"/>
  <c r="K135"/>
  <c r="J135"/>
  <c r="G135"/>
  <c r="F135"/>
  <c r="L134"/>
  <c r="C134"/>
  <c r="B134"/>
  <c r="L133"/>
  <c r="C133"/>
  <c r="B133"/>
  <c r="L132"/>
  <c r="C132"/>
  <c r="B132"/>
  <c r="K131"/>
  <c r="J131"/>
  <c r="I131"/>
  <c r="H131"/>
  <c r="G131"/>
  <c r="F131"/>
  <c r="E131"/>
  <c r="D131"/>
  <c r="C131"/>
  <c r="L131" s="1"/>
  <c r="B131"/>
  <c r="C118"/>
  <c r="L118" s="1"/>
  <c r="B118"/>
  <c r="L117"/>
  <c r="C117"/>
  <c r="B117"/>
  <c r="L116"/>
  <c r="C116"/>
  <c r="B116"/>
  <c r="L115"/>
  <c r="C115"/>
  <c r="B115"/>
  <c r="K114"/>
  <c r="K106" s="1"/>
  <c r="J114"/>
  <c r="I114"/>
  <c r="H114"/>
  <c r="G114"/>
  <c r="F114"/>
  <c r="E114"/>
  <c r="D114"/>
  <c r="C114"/>
  <c r="L114" s="1"/>
  <c r="B114"/>
  <c r="L113"/>
  <c r="C113"/>
  <c r="B113"/>
  <c r="L112"/>
  <c r="C112"/>
  <c r="B112"/>
  <c r="L111"/>
  <c r="K111"/>
  <c r="J111"/>
  <c r="I111"/>
  <c r="H111"/>
  <c r="G111"/>
  <c r="F111"/>
  <c r="E111"/>
  <c r="D111"/>
  <c r="B111" s="1"/>
  <c r="C111"/>
  <c r="J110"/>
  <c r="B110" s="1"/>
  <c r="H110"/>
  <c r="H50" s="1"/>
  <c r="H20" s="1"/>
  <c r="F110"/>
  <c r="D110"/>
  <c r="C110"/>
  <c r="L110" s="1"/>
  <c r="L109"/>
  <c r="C109"/>
  <c r="B109"/>
  <c r="L108"/>
  <c r="F108"/>
  <c r="D108"/>
  <c r="C108"/>
  <c r="L107"/>
  <c r="K107"/>
  <c r="I107"/>
  <c r="G107"/>
  <c r="E107"/>
  <c r="D107"/>
  <c r="C107"/>
  <c r="I106"/>
  <c r="I119" s="1"/>
  <c r="G106"/>
  <c r="E106"/>
  <c r="E119" s="1"/>
  <c r="I105"/>
  <c r="E105"/>
  <c r="L104"/>
  <c r="F104"/>
  <c r="F44" s="1"/>
  <c r="D104"/>
  <c r="C104"/>
  <c r="L103"/>
  <c r="D103"/>
  <c r="C103"/>
  <c r="J102"/>
  <c r="B102" s="1"/>
  <c r="H102"/>
  <c r="F102"/>
  <c r="D102"/>
  <c r="C102"/>
  <c r="L102" s="1"/>
  <c r="K101"/>
  <c r="I101"/>
  <c r="G101"/>
  <c r="E101"/>
  <c r="C101" s="1"/>
  <c r="L101" s="1"/>
  <c r="A94"/>
  <c r="A124" s="1"/>
  <c r="B88"/>
  <c r="K87"/>
  <c r="J87"/>
  <c r="I87"/>
  <c r="H87"/>
  <c r="G87"/>
  <c r="F87"/>
  <c r="B87" s="1"/>
  <c r="E87"/>
  <c r="C87" s="1"/>
  <c r="L87" s="1"/>
  <c r="D87"/>
  <c r="K86"/>
  <c r="J86"/>
  <c r="I86"/>
  <c r="H86"/>
  <c r="G86"/>
  <c r="F86"/>
  <c r="E86"/>
  <c r="D86"/>
  <c r="B86" s="1"/>
  <c r="L85"/>
  <c r="K85"/>
  <c r="J85"/>
  <c r="I85"/>
  <c r="H85"/>
  <c r="H25" s="1"/>
  <c r="G85"/>
  <c r="F85"/>
  <c r="E85"/>
  <c r="D85"/>
  <c r="C85"/>
  <c r="G84"/>
  <c r="D84"/>
  <c r="K83"/>
  <c r="J83"/>
  <c r="J23" s="1"/>
  <c r="I83"/>
  <c r="H83"/>
  <c r="G83"/>
  <c r="F83"/>
  <c r="F23" s="1"/>
  <c r="E83"/>
  <c r="D83"/>
  <c r="C83"/>
  <c r="L83" s="1"/>
  <c r="B83"/>
  <c r="K82"/>
  <c r="J82"/>
  <c r="I82"/>
  <c r="I22" s="1"/>
  <c r="H82"/>
  <c r="G82"/>
  <c r="F82"/>
  <c r="E82"/>
  <c r="E22" s="1"/>
  <c r="D82"/>
  <c r="I81"/>
  <c r="H81"/>
  <c r="E81"/>
  <c r="D81"/>
  <c r="L80"/>
  <c r="K80"/>
  <c r="K20" s="1"/>
  <c r="I80"/>
  <c r="H80"/>
  <c r="G80"/>
  <c r="G20" s="1"/>
  <c r="E80"/>
  <c r="D80"/>
  <c r="C80"/>
  <c r="K79"/>
  <c r="J79"/>
  <c r="J19" s="1"/>
  <c r="I79"/>
  <c r="H79"/>
  <c r="G79"/>
  <c r="C79" s="1"/>
  <c r="L79" s="1"/>
  <c r="F79"/>
  <c r="F19" s="1"/>
  <c r="E79"/>
  <c r="D79"/>
  <c r="B79"/>
  <c r="K78"/>
  <c r="J78"/>
  <c r="J77" s="1"/>
  <c r="I78"/>
  <c r="I18" s="1"/>
  <c r="C18" s="1"/>
  <c r="L18" s="1"/>
  <c r="G78"/>
  <c r="F78"/>
  <c r="F77" s="1"/>
  <c r="E78"/>
  <c r="E18" s="1"/>
  <c r="D78"/>
  <c r="I77"/>
  <c r="E77"/>
  <c r="D77"/>
  <c r="K74"/>
  <c r="J74"/>
  <c r="I74"/>
  <c r="I14" s="1"/>
  <c r="H74"/>
  <c r="G74"/>
  <c r="F74"/>
  <c r="B74" s="1"/>
  <c r="E74"/>
  <c r="E14" s="1"/>
  <c r="D74"/>
  <c r="K73"/>
  <c r="J73"/>
  <c r="I73"/>
  <c r="I71" s="1"/>
  <c r="H73"/>
  <c r="G73"/>
  <c r="F73"/>
  <c r="E73"/>
  <c r="D73"/>
  <c r="B73" s="1"/>
  <c r="L72"/>
  <c r="K72"/>
  <c r="K12" s="1"/>
  <c r="I72"/>
  <c r="G72"/>
  <c r="G12" s="1"/>
  <c r="E72"/>
  <c r="D72"/>
  <c r="C72"/>
  <c r="K71"/>
  <c r="G71"/>
  <c r="K58"/>
  <c r="J58"/>
  <c r="J28" s="1"/>
  <c r="I58"/>
  <c r="I28" s="1"/>
  <c r="H58"/>
  <c r="G58"/>
  <c r="F58"/>
  <c r="F28" s="1"/>
  <c r="E58"/>
  <c r="C58" s="1"/>
  <c r="L58" s="1"/>
  <c r="D58"/>
  <c r="K57"/>
  <c r="J57"/>
  <c r="I57"/>
  <c r="H57"/>
  <c r="H27" s="1"/>
  <c r="G57"/>
  <c r="F57"/>
  <c r="E57"/>
  <c r="D57"/>
  <c r="B57" s="1"/>
  <c r="L56"/>
  <c r="K56"/>
  <c r="K26" s="1"/>
  <c r="J56"/>
  <c r="I56"/>
  <c r="H56"/>
  <c r="G56"/>
  <c r="G26" s="1"/>
  <c r="F56"/>
  <c r="E56"/>
  <c r="D56"/>
  <c r="C56"/>
  <c r="K55"/>
  <c r="J55"/>
  <c r="J25" s="1"/>
  <c r="I55"/>
  <c r="H55"/>
  <c r="G55"/>
  <c r="F55"/>
  <c r="F25" s="1"/>
  <c r="E55"/>
  <c r="D55"/>
  <c r="C55"/>
  <c r="L55" s="1"/>
  <c r="B55"/>
  <c r="J54"/>
  <c r="F54"/>
  <c r="K53"/>
  <c r="J53"/>
  <c r="I53"/>
  <c r="H53"/>
  <c r="G53"/>
  <c r="F53"/>
  <c r="E53"/>
  <c r="D53"/>
  <c r="B53" s="1"/>
  <c r="L52"/>
  <c r="K52"/>
  <c r="J52"/>
  <c r="I52"/>
  <c r="H52"/>
  <c r="G52"/>
  <c r="F52"/>
  <c r="E52"/>
  <c r="D52"/>
  <c r="C52"/>
  <c r="K51"/>
  <c r="J51"/>
  <c r="G51"/>
  <c r="F51"/>
  <c r="K50"/>
  <c r="I50"/>
  <c r="G50"/>
  <c r="F50"/>
  <c r="F20" s="1"/>
  <c r="E50"/>
  <c r="C50" s="1"/>
  <c r="L50" s="1"/>
  <c r="D50"/>
  <c r="K49"/>
  <c r="J49"/>
  <c r="I49"/>
  <c r="H49"/>
  <c r="G49"/>
  <c r="F49"/>
  <c r="E49"/>
  <c r="D49"/>
  <c r="B49" s="1"/>
  <c r="L48"/>
  <c r="K48"/>
  <c r="I48"/>
  <c r="G48"/>
  <c r="E48"/>
  <c r="D48"/>
  <c r="C48"/>
  <c r="K47"/>
  <c r="G47"/>
  <c r="L44"/>
  <c r="K44"/>
  <c r="I44"/>
  <c r="G44"/>
  <c r="E44"/>
  <c r="D44"/>
  <c r="C44"/>
  <c r="K43"/>
  <c r="I43"/>
  <c r="G43"/>
  <c r="E43"/>
  <c r="C43"/>
  <c r="L43" s="1"/>
  <c r="K42"/>
  <c r="I42"/>
  <c r="G42"/>
  <c r="F42"/>
  <c r="E42"/>
  <c r="C42" s="1"/>
  <c r="L42" s="1"/>
  <c r="D42"/>
  <c r="I41"/>
  <c r="E41"/>
  <c r="A35"/>
  <c r="A65" s="1"/>
  <c r="A95" s="1"/>
  <c r="H28"/>
  <c r="G28"/>
  <c r="D28"/>
  <c r="K27"/>
  <c r="G27"/>
  <c r="J26"/>
  <c r="F26"/>
  <c r="I25"/>
  <c r="E25"/>
  <c r="A25"/>
  <c r="A85" s="1"/>
  <c r="H23"/>
  <c r="D23"/>
  <c r="B23" s="1"/>
  <c r="K22"/>
  <c r="G22"/>
  <c r="I20"/>
  <c r="E20"/>
  <c r="C20" s="1"/>
  <c r="L20" s="1"/>
  <c r="H19"/>
  <c r="D19"/>
  <c r="K18"/>
  <c r="G18"/>
  <c r="K14"/>
  <c r="G14"/>
  <c r="F14"/>
  <c r="C14"/>
  <c r="L14" s="1"/>
  <c r="I13"/>
  <c r="E13"/>
  <c r="I12"/>
  <c r="E12"/>
  <c r="D12"/>
  <c r="C268" i="46"/>
  <c r="L268" s="1"/>
  <c r="B268"/>
  <c r="C267"/>
  <c r="L267" s="1"/>
  <c r="B267"/>
  <c r="L266"/>
  <c r="C266"/>
  <c r="B266"/>
  <c r="L265"/>
  <c r="C265"/>
  <c r="B265"/>
  <c r="K264"/>
  <c r="J264"/>
  <c r="I264"/>
  <c r="H264"/>
  <c r="G264"/>
  <c r="F264"/>
  <c r="E264"/>
  <c r="D264"/>
  <c r="C264"/>
  <c r="L264" s="1"/>
  <c r="B264"/>
  <c r="C263"/>
  <c r="L263" s="1"/>
  <c r="B263"/>
  <c r="L262"/>
  <c r="C262"/>
  <c r="B262"/>
  <c r="L261"/>
  <c r="K261"/>
  <c r="J261"/>
  <c r="I261"/>
  <c r="H261"/>
  <c r="G261"/>
  <c r="F261"/>
  <c r="E261"/>
  <c r="D261"/>
  <c r="B261" s="1"/>
  <c r="C261"/>
  <c r="C260"/>
  <c r="L260" s="1"/>
  <c r="B260"/>
  <c r="C259"/>
  <c r="L259" s="1"/>
  <c r="B259"/>
  <c r="L258"/>
  <c r="C258"/>
  <c r="B258"/>
  <c r="L257"/>
  <c r="K257"/>
  <c r="J257"/>
  <c r="I257"/>
  <c r="H257"/>
  <c r="H256" s="1"/>
  <c r="G257"/>
  <c r="F257"/>
  <c r="E257"/>
  <c r="D257"/>
  <c r="D256" s="1"/>
  <c r="C257"/>
  <c r="K256"/>
  <c r="K255" s="1"/>
  <c r="J256"/>
  <c r="J269" s="1"/>
  <c r="I256"/>
  <c r="I269" s="1"/>
  <c r="G256"/>
  <c r="G255" s="1"/>
  <c r="F256"/>
  <c r="F269" s="1"/>
  <c r="E256"/>
  <c r="E269" s="1"/>
  <c r="C256"/>
  <c r="L256" s="1"/>
  <c r="J255"/>
  <c r="I255"/>
  <c r="F255"/>
  <c r="E255"/>
  <c r="L254"/>
  <c r="C254"/>
  <c r="B254"/>
  <c r="L253"/>
  <c r="C253"/>
  <c r="B253"/>
  <c r="C252"/>
  <c r="L252" s="1"/>
  <c r="B252"/>
  <c r="K251"/>
  <c r="J251"/>
  <c r="I251"/>
  <c r="H251"/>
  <c r="G251"/>
  <c r="F251"/>
  <c r="B251" s="1"/>
  <c r="E251"/>
  <c r="C251" s="1"/>
  <c r="L251" s="1"/>
  <c r="D251"/>
  <c r="L238"/>
  <c r="C238"/>
  <c r="B238"/>
  <c r="C237"/>
  <c r="L237" s="1"/>
  <c r="B237"/>
  <c r="C236"/>
  <c r="L236" s="1"/>
  <c r="B236"/>
  <c r="L235"/>
  <c r="C235"/>
  <c r="B235"/>
  <c r="L234"/>
  <c r="K234"/>
  <c r="J234"/>
  <c r="I234"/>
  <c r="H234"/>
  <c r="G234"/>
  <c r="F234"/>
  <c r="E234"/>
  <c r="D234"/>
  <c r="B234" s="1"/>
  <c r="C234"/>
  <c r="C233"/>
  <c r="L233" s="1"/>
  <c r="B233"/>
  <c r="C232"/>
  <c r="L232" s="1"/>
  <c r="B232"/>
  <c r="K231"/>
  <c r="J231"/>
  <c r="I231"/>
  <c r="H231"/>
  <c r="G231"/>
  <c r="F231"/>
  <c r="E231"/>
  <c r="C231" s="1"/>
  <c r="L231" s="1"/>
  <c r="D231"/>
  <c r="B231" s="1"/>
  <c r="L230"/>
  <c r="C230"/>
  <c r="B230"/>
  <c r="C229"/>
  <c r="L229" s="1"/>
  <c r="B229"/>
  <c r="C228"/>
  <c r="L228" s="1"/>
  <c r="B228"/>
  <c r="K227"/>
  <c r="J227"/>
  <c r="I227"/>
  <c r="I226" s="1"/>
  <c r="H227"/>
  <c r="G227"/>
  <c r="F227"/>
  <c r="E227"/>
  <c r="E226" s="1"/>
  <c r="D227"/>
  <c r="B227" s="1"/>
  <c r="K226"/>
  <c r="K239" s="1"/>
  <c r="J226"/>
  <c r="J239" s="1"/>
  <c r="H226"/>
  <c r="H225" s="1"/>
  <c r="G226"/>
  <c r="G239" s="1"/>
  <c r="F226"/>
  <c r="F239" s="1"/>
  <c r="D226"/>
  <c r="D225" s="1"/>
  <c r="K225"/>
  <c r="J225"/>
  <c r="G225"/>
  <c r="F225"/>
  <c r="C224"/>
  <c r="L224" s="1"/>
  <c r="B224"/>
  <c r="C223"/>
  <c r="L223" s="1"/>
  <c r="B223"/>
  <c r="L222"/>
  <c r="C222"/>
  <c r="B222"/>
  <c r="K221"/>
  <c r="J221"/>
  <c r="I221"/>
  <c r="H221"/>
  <c r="G221"/>
  <c r="F221"/>
  <c r="E221"/>
  <c r="D221"/>
  <c r="B221" s="1"/>
  <c r="C221"/>
  <c r="L221" s="1"/>
  <c r="C208"/>
  <c r="L208" s="1"/>
  <c r="B208"/>
  <c r="L207"/>
  <c r="C207"/>
  <c r="B207"/>
  <c r="C206"/>
  <c r="L206" s="1"/>
  <c r="B206"/>
  <c r="C205"/>
  <c r="L205" s="1"/>
  <c r="B205"/>
  <c r="K204"/>
  <c r="J204"/>
  <c r="I204"/>
  <c r="H204"/>
  <c r="G204"/>
  <c r="F204"/>
  <c r="E204"/>
  <c r="C204" s="1"/>
  <c r="L204" s="1"/>
  <c r="D204"/>
  <c r="B204"/>
  <c r="L203"/>
  <c r="C203"/>
  <c r="B203"/>
  <c r="C202"/>
  <c r="L202" s="1"/>
  <c r="B202"/>
  <c r="K201"/>
  <c r="J201"/>
  <c r="I201"/>
  <c r="H201"/>
  <c r="G201"/>
  <c r="F201"/>
  <c r="E201"/>
  <c r="D201"/>
  <c r="C201"/>
  <c r="L201" s="1"/>
  <c r="B201"/>
  <c r="C200"/>
  <c r="L200" s="1"/>
  <c r="B200"/>
  <c r="L199"/>
  <c r="C199"/>
  <c r="B199"/>
  <c r="C198"/>
  <c r="L198" s="1"/>
  <c r="B198"/>
  <c r="K197"/>
  <c r="J197"/>
  <c r="J196" s="1"/>
  <c r="I197"/>
  <c r="H197"/>
  <c r="H196" s="1"/>
  <c r="G197"/>
  <c r="F197"/>
  <c r="F196" s="1"/>
  <c r="E197"/>
  <c r="D197"/>
  <c r="D196" s="1"/>
  <c r="C197"/>
  <c r="L197" s="1"/>
  <c r="B197"/>
  <c r="K196"/>
  <c r="K209" s="1"/>
  <c r="I196"/>
  <c r="I195" s="1"/>
  <c r="G196"/>
  <c r="G209" s="1"/>
  <c r="E196"/>
  <c r="E195" s="1"/>
  <c r="C194"/>
  <c r="L194" s="1"/>
  <c r="B194"/>
  <c r="C193"/>
  <c r="L193" s="1"/>
  <c r="B193"/>
  <c r="C192"/>
  <c r="L192" s="1"/>
  <c r="B192"/>
  <c r="K191"/>
  <c r="J191"/>
  <c r="I191"/>
  <c r="H191"/>
  <c r="G191"/>
  <c r="F191"/>
  <c r="E191"/>
  <c r="C191" s="1"/>
  <c r="L191" s="1"/>
  <c r="D191"/>
  <c r="B191" s="1"/>
  <c r="C178"/>
  <c r="L178" s="1"/>
  <c r="B178"/>
  <c r="C177"/>
  <c r="L177" s="1"/>
  <c r="B177"/>
  <c r="L176"/>
  <c r="C176"/>
  <c r="B176"/>
  <c r="C175"/>
  <c r="L175" s="1"/>
  <c r="B175"/>
  <c r="K174"/>
  <c r="J174"/>
  <c r="I174"/>
  <c r="H174"/>
  <c r="G174"/>
  <c r="F174"/>
  <c r="E174"/>
  <c r="D174"/>
  <c r="C174"/>
  <c r="L174" s="1"/>
  <c r="B174"/>
  <c r="C173"/>
  <c r="L173" s="1"/>
  <c r="B173"/>
  <c r="L172"/>
  <c r="C172"/>
  <c r="B172"/>
  <c r="K171"/>
  <c r="J171"/>
  <c r="I171"/>
  <c r="H171"/>
  <c r="G171"/>
  <c r="F171"/>
  <c r="E171"/>
  <c r="D171"/>
  <c r="B171" s="1"/>
  <c r="C171"/>
  <c r="L171" s="1"/>
  <c r="C170"/>
  <c r="L170" s="1"/>
  <c r="B170"/>
  <c r="C169"/>
  <c r="L169" s="1"/>
  <c r="B169"/>
  <c r="L168"/>
  <c r="C168"/>
  <c r="B168"/>
  <c r="K167"/>
  <c r="K166" s="1"/>
  <c r="J167"/>
  <c r="I167"/>
  <c r="I166" s="1"/>
  <c r="H167"/>
  <c r="G167"/>
  <c r="G166" s="1"/>
  <c r="F167"/>
  <c r="E167"/>
  <c r="E166" s="1"/>
  <c r="D167"/>
  <c r="B167" s="1"/>
  <c r="J166"/>
  <c r="J165" s="1"/>
  <c r="H166"/>
  <c r="H179" s="1"/>
  <c r="F166"/>
  <c r="F165" s="1"/>
  <c r="D166"/>
  <c r="D179" s="1"/>
  <c r="B166"/>
  <c r="B179" s="1"/>
  <c r="L164"/>
  <c r="C164"/>
  <c r="B164"/>
  <c r="C163"/>
  <c r="L163" s="1"/>
  <c r="B163"/>
  <c r="L162"/>
  <c r="C162"/>
  <c r="B162"/>
  <c r="K161"/>
  <c r="J161"/>
  <c r="I161"/>
  <c r="H161"/>
  <c r="G161"/>
  <c r="F161"/>
  <c r="E161"/>
  <c r="C161" s="1"/>
  <c r="L161" s="1"/>
  <c r="D161"/>
  <c r="B161"/>
  <c r="C148"/>
  <c r="L148" s="1"/>
  <c r="B148"/>
  <c r="L147"/>
  <c r="C147"/>
  <c r="B147"/>
  <c r="C146"/>
  <c r="L146" s="1"/>
  <c r="B146"/>
  <c r="L145"/>
  <c r="C145"/>
  <c r="B145"/>
  <c r="K144"/>
  <c r="J144"/>
  <c r="I144"/>
  <c r="H144"/>
  <c r="G144"/>
  <c r="C144" s="1"/>
  <c r="L144" s="1"/>
  <c r="F144"/>
  <c r="E144"/>
  <c r="D144"/>
  <c r="B144" s="1"/>
  <c r="L143"/>
  <c r="C143"/>
  <c r="B143"/>
  <c r="C142"/>
  <c r="L142" s="1"/>
  <c r="B142"/>
  <c r="K141"/>
  <c r="J141"/>
  <c r="I141"/>
  <c r="H141"/>
  <c r="G141"/>
  <c r="F141"/>
  <c r="E141"/>
  <c r="C141" s="1"/>
  <c r="L141" s="1"/>
  <c r="D141"/>
  <c r="B141" s="1"/>
  <c r="L140"/>
  <c r="B140"/>
  <c r="L139"/>
  <c r="B139"/>
  <c r="L138"/>
  <c r="B138"/>
  <c r="K137"/>
  <c r="K136" s="1"/>
  <c r="J137"/>
  <c r="I137"/>
  <c r="I136" s="1"/>
  <c r="H137"/>
  <c r="G137"/>
  <c r="G136" s="1"/>
  <c r="F137"/>
  <c r="E137"/>
  <c r="E136" s="1"/>
  <c r="D137"/>
  <c r="B137"/>
  <c r="J136"/>
  <c r="J149" s="1"/>
  <c r="H136"/>
  <c r="H135" s="1"/>
  <c r="F136"/>
  <c r="F149" s="1"/>
  <c r="D136"/>
  <c r="D135" s="1"/>
  <c r="L134"/>
  <c r="B134"/>
  <c r="L133"/>
  <c r="B133"/>
  <c r="L132"/>
  <c r="B132"/>
  <c r="K131"/>
  <c r="J131"/>
  <c r="I131"/>
  <c r="H131"/>
  <c r="G131"/>
  <c r="F131"/>
  <c r="E131"/>
  <c r="C131" s="1"/>
  <c r="L131" s="1"/>
  <c r="D131"/>
  <c r="B131" s="1"/>
  <c r="L118"/>
  <c r="C118"/>
  <c r="B118"/>
  <c r="C117"/>
  <c r="L117" s="1"/>
  <c r="B117"/>
  <c r="L116"/>
  <c r="C116"/>
  <c r="B116"/>
  <c r="K115"/>
  <c r="K114" s="1"/>
  <c r="B115"/>
  <c r="J114"/>
  <c r="I114"/>
  <c r="H114"/>
  <c r="G114"/>
  <c r="F114"/>
  <c r="E114"/>
  <c r="D114"/>
  <c r="B114" s="1"/>
  <c r="L113"/>
  <c r="C113"/>
  <c r="B113"/>
  <c r="C112"/>
  <c r="L112" s="1"/>
  <c r="B112"/>
  <c r="K111"/>
  <c r="J111"/>
  <c r="I111"/>
  <c r="H111"/>
  <c r="G111"/>
  <c r="F111"/>
  <c r="E111"/>
  <c r="C111" s="1"/>
  <c r="L111" s="1"/>
  <c r="D111"/>
  <c r="B111" s="1"/>
  <c r="C110"/>
  <c r="L110" s="1"/>
  <c r="B110"/>
  <c r="L109"/>
  <c r="C109"/>
  <c r="B109"/>
  <c r="C108"/>
  <c r="L108" s="1"/>
  <c r="B108"/>
  <c r="K107"/>
  <c r="J107"/>
  <c r="J106" s="1"/>
  <c r="I107"/>
  <c r="H107"/>
  <c r="H106" s="1"/>
  <c r="G107"/>
  <c r="F107"/>
  <c r="F106" s="1"/>
  <c r="E107"/>
  <c r="C107" s="1"/>
  <c r="L107" s="1"/>
  <c r="D107"/>
  <c r="D106" s="1"/>
  <c r="I106"/>
  <c r="I119" s="1"/>
  <c r="G106"/>
  <c r="G105" s="1"/>
  <c r="E106"/>
  <c r="E119" s="1"/>
  <c r="C104"/>
  <c r="L104" s="1"/>
  <c r="B104"/>
  <c r="L103"/>
  <c r="C103"/>
  <c r="B103"/>
  <c r="C102"/>
  <c r="L102" s="1"/>
  <c r="B102"/>
  <c r="L101"/>
  <c r="K101"/>
  <c r="J101"/>
  <c r="I101"/>
  <c r="H101"/>
  <c r="G101"/>
  <c r="F101"/>
  <c r="E101"/>
  <c r="D101"/>
  <c r="C101"/>
  <c r="B101"/>
  <c r="K88"/>
  <c r="J88"/>
  <c r="J28" s="1"/>
  <c r="I88"/>
  <c r="H88"/>
  <c r="G88"/>
  <c r="F88"/>
  <c r="E88"/>
  <c r="C88" s="1"/>
  <c r="L88" s="1"/>
  <c r="D88"/>
  <c r="K87"/>
  <c r="J87"/>
  <c r="J27" s="1"/>
  <c r="I87"/>
  <c r="H87"/>
  <c r="G87"/>
  <c r="F87"/>
  <c r="F27" s="1"/>
  <c r="E87"/>
  <c r="C87" s="1"/>
  <c r="L87" s="1"/>
  <c r="D87"/>
  <c r="L86"/>
  <c r="K86"/>
  <c r="J86"/>
  <c r="I86"/>
  <c r="H86"/>
  <c r="G86"/>
  <c r="F86"/>
  <c r="E86"/>
  <c r="D86"/>
  <c r="D84" s="1"/>
  <c r="C86"/>
  <c r="K85"/>
  <c r="J85"/>
  <c r="I85"/>
  <c r="I84" s="1"/>
  <c r="H85"/>
  <c r="G85"/>
  <c r="F85"/>
  <c r="E85"/>
  <c r="E84" s="1"/>
  <c r="D85"/>
  <c r="B85" s="1"/>
  <c r="H84"/>
  <c r="K83"/>
  <c r="J83"/>
  <c r="I83"/>
  <c r="I81" s="1"/>
  <c r="H83"/>
  <c r="G83"/>
  <c r="F83"/>
  <c r="E83"/>
  <c r="E81" s="1"/>
  <c r="D83"/>
  <c r="B83" s="1"/>
  <c r="K82"/>
  <c r="J82"/>
  <c r="J81" s="1"/>
  <c r="I82"/>
  <c r="H82"/>
  <c r="G82"/>
  <c r="F82"/>
  <c r="F81" s="1"/>
  <c r="E82"/>
  <c r="D82"/>
  <c r="C82"/>
  <c r="L82" s="1"/>
  <c r="B82"/>
  <c r="K80"/>
  <c r="K20" s="1"/>
  <c r="J80"/>
  <c r="J20" s="1"/>
  <c r="I80"/>
  <c r="H80"/>
  <c r="G80"/>
  <c r="F80"/>
  <c r="E80"/>
  <c r="D80"/>
  <c r="K79"/>
  <c r="K77" s="1"/>
  <c r="J79"/>
  <c r="I79"/>
  <c r="H79"/>
  <c r="G79"/>
  <c r="G77" s="1"/>
  <c r="F79"/>
  <c r="E79"/>
  <c r="D79"/>
  <c r="L78"/>
  <c r="K78"/>
  <c r="J78"/>
  <c r="I78"/>
  <c r="H78"/>
  <c r="H77" s="1"/>
  <c r="G78"/>
  <c r="F78"/>
  <c r="E78"/>
  <c r="D78"/>
  <c r="D77" s="1"/>
  <c r="C78"/>
  <c r="I77"/>
  <c r="E77"/>
  <c r="K74"/>
  <c r="J74"/>
  <c r="I74"/>
  <c r="H74"/>
  <c r="G74"/>
  <c r="F74"/>
  <c r="E74"/>
  <c r="C74" s="1"/>
  <c r="L74" s="1"/>
  <c r="D74"/>
  <c r="D14" s="1"/>
  <c r="K73"/>
  <c r="J73"/>
  <c r="I73"/>
  <c r="H73"/>
  <c r="G73"/>
  <c r="F73"/>
  <c r="E73"/>
  <c r="C73" s="1"/>
  <c r="L73" s="1"/>
  <c r="D73"/>
  <c r="B73" s="1"/>
  <c r="K72"/>
  <c r="K12" s="1"/>
  <c r="J72"/>
  <c r="I72"/>
  <c r="H72"/>
  <c r="G72"/>
  <c r="G12" s="1"/>
  <c r="F72"/>
  <c r="E72"/>
  <c r="D72"/>
  <c r="K71"/>
  <c r="K58"/>
  <c r="J58"/>
  <c r="I58"/>
  <c r="I28" s="1"/>
  <c r="H58"/>
  <c r="G58"/>
  <c r="G28" s="1"/>
  <c r="F58"/>
  <c r="E58"/>
  <c r="D58"/>
  <c r="B58" s="1"/>
  <c r="K57"/>
  <c r="J57"/>
  <c r="I57"/>
  <c r="I27" s="1"/>
  <c r="H57"/>
  <c r="H27" s="1"/>
  <c r="G57"/>
  <c r="F57"/>
  <c r="E57"/>
  <c r="C57" s="1"/>
  <c r="L57" s="1"/>
  <c r="D57"/>
  <c r="B57" s="1"/>
  <c r="K56"/>
  <c r="J56"/>
  <c r="I56"/>
  <c r="I54" s="1"/>
  <c r="H56"/>
  <c r="G56"/>
  <c r="F56"/>
  <c r="E56"/>
  <c r="C56" s="1"/>
  <c r="L56" s="1"/>
  <c r="D56"/>
  <c r="B56" s="1"/>
  <c r="K55"/>
  <c r="K25" s="1"/>
  <c r="J55"/>
  <c r="J54" s="1"/>
  <c r="I55"/>
  <c r="H55"/>
  <c r="G55"/>
  <c r="G25" s="1"/>
  <c r="F55"/>
  <c r="F54" s="1"/>
  <c r="E55"/>
  <c r="D55"/>
  <c r="C55"/>
  <c r="L55" s="1"/>
  <c r="B55"/>
  <c r="K53"/>
  <c r="J53"/>
  <c r="I53"/>
  <c r="H53"/>
  <c r="G53"/>
  <c r="F53"/>
  <c r="F23" s="1"/>
  <c r="E53"/>
  <c r="D53"/>
  <c r="K52"/>
  <c r="K51" s="1"/>
  <c r="J52"/>
  <c r="I52"/>
  <c r="I51" s="1"/>
  <c r="H52"/>
  <c r="G52"/>
  <c r="G51" s="1"/>
  <c r="F52"/>
  <c r="E52"/>
  <c r="E51" s="1"/>
  <c r="D52"/>
  <c r="J51"/>
  <c r="F51"/>
  <c r="K50"/>
  <c r="J50"/>
  <c r="I50"/>
  <c r="I20" s="1"/>
  <c r="H50"/>
  <c r="G50"/>
  <c r="F50"/>
  <c r="E50"/>
  <c r="C50" s="1"/>
  <c r="L50" s="1"/>
  <c r="D50"/>
  <c r="B50" s="1"/>
  <c r="K49"/>
  <c r="J49"/>
  <c r="I49"/>
  <c r="I19" s="1"/>
  <c r="I17" s="1"/>
  <c r="H49"/>
  <c r="G49"/>
  <c r="F49"/>
  <c r="E49"/>
  <c r="C49" s="1"/>
  <c r="L49" s="1"/>
  <c r="D49"/>
  <c r="K48"/>
  <c r="K47" s="1"/>
  <c r="J48"/>
  <c r="I48"/>
  <c r="I47" s="1"/>
  <c r="H48"/>
  <c r="G48"/>
  <c r="G47" s="1"/>
  <c r="F48"/>
  <c r="F47" s="1"/>
  <c r="F46" s="1"/>
  <c r="E48"/>
  <c r="E47" s="1"/>
  <c r="D48"/>
  <c r="J47"/>
  <c r="J46" s="1"/>
  <c r="K44"/>
  <c r="K14" s="1"/>
  <c r="J44"/>
  <c r="I44"/>
  <c r="H44"/>
  <c r="G44"/>
  <c r="G14" s="1"/>
  <c r="F44"/>
  <c r="E44"/>
  <c r="C44" s="1"/>
  <c r="L44" s="1"/>
  <c r="D44"/>
  <c r="B44" s="1"/>
  <c r="K43"/>
  <c r="K13" s="1"/>
  <c r="J43"/>
  <c r="J41" s="1"/>
  <c r="I43"/>
  <c r="H43"/>
  <c r="G43"/>
  <c r="G13" s="1"/>
  <c r="F43"/>
  <c r="F41" s="1"/>
  <c r="E43"/>
  <c r="D43"/>
  <c r="C43"/>
  <c r="L43" s="1"/>
  <c r="B43"/>
  <c r="K42"/>
  <c r="J42"/>
  <c r="I42"/>
  <c r="I41" s="1"/>
  <c r="H42"/>
  <c r="H41" s="1"/>
  <c r="G42"/>
  <c r="F42"/>
  <c r="E42"/>
  <c r="E41" s="1"/>
  <c r="D42"/>
  <c r="B42" s="1"/>
  <c r="D41"/>
  <c r="K28"/>
  <c r="F28"/>
  <c r="D26"/>
  <c r="H25"/>
  <c r="D25"/>
  <c r="J23"/>
  <c r="I23"/>
  <c r="I22"/>
  <c r="H22"/>
  <c r="E22"/>
  <c r="D22"/>
  <c r="G20"/>
  <c r="F20"/>
  <c r="E19"/>
  <c r="I18"/>
  <c r="H18"/>
  <c r="H13"/>
  <c r="D13"/>
  <c r="F12"/>
  <c r="K28" i="6"/>
  <c r="J28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5"/>
  <c r="J25"/>
  <c r="I25"/>
  <c r="H25"/>
  <c r="G25"/>
  <c r="F25"/>
  <c r="E25"/>
  <c r="D25"/>
  <c r="K23"/>
  <c r="J23"/>
  <c r="I23"/>
  <c r="H23"/>
  <c r="G23"/>
  <c r="F23"/>
  <c r="E23"/>
  <c r="D23"/>
  <c r="K22"/>
  <c r="J22"/>
  <c r="I22"/>
  <c r="H22"/>
  <c r="G22"/>
  <c r="F22"/>
  <c r="E22"/>
  <c r="D22"/>
  <c r="K20"/>
  <c r="I20"/>
  <c r="G20"/>
  <c r="E20"/>
  <c r="K19"/>
  <c r="J19"/>
  <c r="I19"/>
  <c r="H19"/>
  <c r="G19"/>
  <c r="F19"/>
  <c r="E19"/>
  <c r="D19"/>
  <c r="K18"/>
  <c r="I18"/>
  <c r="G18"/>
  <c r="E18"/>
  <c r="K14"/>
  <c r="J14"/>
  <c r="I14"/>
  <c r="H14"/>
  <c r="G14"/>
  <c r="F14"/>
  <c r="E14"/>
  <c r="D14"/>
  <c r="K13"/>
  <c r="J13"/>
  <c r="I13"/>
  <c r="H13"/>
  <c r="G13"/>
  <c r="F13"/>
  <c r="E13"/>
  <c r="D13"/>
  <c r="K12"/>
  <c r="I12"/>
  <c r="G12"/>
  <c r="E12"/>
  <c r="K58" i="8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J55"/>
  <c r="I55"/>
  <c r="H55"/>
  <c r="G55"/>
  <c r="F55"/>
  <c r="E55"/>
  <c r="D55"/>
  <c r="K53"/>
  <c r="I53"/>
  <c r="G53"/>
  <c r="E53"/>
  <c r="K52"/>
  <c r="J52"/>
  <c r="I52"/>
  <c r="H52"/>
  <c r="G52"/>
  <c r="F52"/>
  <c r="E52"/>
  <c r="D52"/>
  <c r="K50"/>
  <c r="I50"/>
  <c r="G50"/>
  <c r="E50"/>
  <c r="K49"/>
  <c r="J49"/>
  <c r="I49"/>
  <c r="H49"/>
  <c r="G49"/>
  <c r="F49"/>
  <c r="E49"/>
  <c r="D49"/>
  <c r="K48"/>
  <c r="I48"/>
  <c r="G48"/>
  <c r="F48"/>
  <c r="E48"/>
  <c r="D48"/>
  <c r="K44"/>
  <c r="I44"/>
  <c r="G44"/>
  <c r="F44"/>
  <c r="E44"/>
  <c r="D44"/>
  <c r="K43"/>
  <c r="I43"/>
  <c r="G43"/>
  <c r="E43"/>
  <c r="K42"/>
  <c r="I42"/>
  <c r="G42"/>
  <c r="E42"/>
  <c r="E64" i="14"/>
  <c r="K243"/>
  <c r="K64" s="1"/>
  <c r="J243"/>
  <c r="I243"/>
  <c r="I64" s="1"/>
  <c r="H243"/>
  <c r="G243"/>
  <c r="G64" s="1"/>
  <c r="F243"/>
  <c r="E243"/>
  <c r="D243"/>
  <c r="K238"/>
  <c r="G238"/>
  <c r="C240"/>
  <c r="L240" s="1"/>
  <c r="B240"/>
  <c r="J238"/>
  <c r="F238"/>
  <c r="C239"/>
  <c r="L239" s="1"/>
  <c r="B239"/>
  <c r="I238"/>
  <c r="H238"/>
  <c r="E238"/>
  <c r="D238"/>
  <c r="B237"/>
  <c r="C237"/>
  <c r="L237" s="1"/>
  <c r="K234"/>
  <c r="G234"/>
  <c r="C236"/>
  <c r="L236" s="1"/>
  <c r="B236"/>
  <c r="J234"/>
  <c r="F234"/>
  <c r="C235"/>
  <c r="L235" s="1"/>
  <c r="B235"/>
  <c r="I234"/>
  <c r="H234"/>
  <c r="E234"/>
  <c r="D234"/>
  <c r="J228"/>
  <c r="F228"/>
  <c r="C231"/>
  <c r="L231" s="1"/>
  <c r="B231"/>
  <c r="I228"/>
  <c r="C230"/>
  <c r="L230" s="1"/>
  <c r="B230"/>
  <c r="H228"/>
  <c r="D228"/>
  <c r="C229"/>
  <c r="L229" s="1"/>
  <c r="K228"/>
  <c r="G228"/>
  <c r="K113" i="19"/>
  <c r="J113"/>
  <c r="I113"/>
  <c r="H113"/>
  <c r="G113"/>
  <c r="C113" s="1"/>
  <c r="L113" s="1"/>
  <c r="F113"/>
  <c r="B113" s="1"/>
  <c r="E113"/>
  <c r="D113"/>
  <c r="K112"/>
  <c r="K111" s="1"/>
  <c r="J112"/>
  <c r="I112"/>
  <c r="H112"/>
  <c r="H111" s="1"/>
  <c r="G112"/>
  <c r="G111" s="1"/>
  <c r="F112"/>
  <c r="E112"/>
  <c r="D112"/>
  <c r="B112" s="1"/>
  <c r="K110"/>
  <c r="I110"/>
  <c r="G110"/>
  <c r="E110"/>
  <c r="K109"/>
  <c r="J109"/>
  <c r="I109"/>
  <c r="H109"/>
  <c r="G109"/>
  <c r="C109" s="1"/>
  <c r="L109" s="1"/>
  <c r="F109"/>
  <c r="B109" s="1"/>
  <c r="E109"/>
  <c r="D109"/>
  <c r="K108"/>
  <c r="K107" s="1"/>
  <c r="I108"/>
  <c r="G108"/>
  <c r="C108" s="1"/>
  <c r="L108" s="1"/>
  <c r="E108"/>
  <c r="E115"/>
  <c r="E114" s="1"/>
  <c r="F115"/>
  <c r="G115"/>
  <c r="H115"/>
  <c r="H114" s="1"/>
  <c r="I115"/>
  <c r="I114" s="1"/>
  <c r="J115"/>
  <c r="K115"/>
  <c r="D115"/>
  <c r="D114" s="1"/>
  <c r="L118"/>
  <c r="C118"/>
  <c r="B118"/>
  <c r="C117"/>
  <c r="L117" s="1"/>
  <c r="B117"/>
  <c r="L116"/>
  <c r="C116"/>
  <c r="B116"/>
  <c r="K114"/>
  <c r="J114"/>
  <c r="G114"/>
  <c r="F114"/>
  <c r="J111"/>
  <c r="I111"/>
  <c r="F111"/>
  <c r="E111"/>
  <c r="C110"/>
  <c r="L110" s="1"/>
  <c r="I107"/>
  <c r="E107"/>
  <c r="L104"/>
  <c r="C104"/>
  <c r="B104"/>
  <c r="L103"/>
  <c r="C103"/>
  <c r="B103"/>
  <c r="L102"/>
  <c r="D102"/>
  <c r="F102" s="1"/>
  <c r="F101" s="1"/>
  <c r="C102"/>
  <c r="K101"/>
  <c r="I101"/>
  <c r="G101"/>
  <c r="E101"/>
  <c r="C101"/>
  <c r="L101" s="1"/>
  <c r="K27" i="11"/>
  <c r="J27"/>
  <c r="I27"/>
  <c r="H27"/>
  <c r="G27"/>
  <c r="F27"/>
  <c r="E27"/>
  <c r="K26"/>
  <c r="D26"/>
  <c r="E26"/>
  <c r="D27"/>
  <c r="K284" i="12"/>
  <c r="J284"/>
  <c r="I284"/>
  <c r="H284"/>
  <c r="G284"/>
  <c r="F284"/>
  <c r="E284"/>
  <c r="D284"/>
  <c r="K296"/>
  <c r="J296"/>
  <c r="I296"/>
  <c r="H296"/>
  <c r="G296"/>
  <c r="F296"/>
  <c r="E296"/>
  <c r="D296"/>
  <c r="K295"/>
  <c r="J295"/>
  <c r="I295"/>
  <c r="H295"/>
  <c r="G295"/>
  <c r="E295"/>
  <c r="D295"/>
  <c r="K293"/>
  <c r="J293"/>
  <c r="I293"/>
  <c r="H293"/>
  <c r="G293"/>
  <c r="F293"/>
  <c r="E293"/>
  <c r="D293"/>
  <c r="K292"/>
  <c r="J292"/>
  <c r="I292"/>
  <c r="H292"/>
  <c r="G292"/>
  <c r="F292"/>
  <c r="E292"/>
  <c r="D292"/>
  <c r="K290"/>
  <c r="J290"/>
  <c r="I290"/>
  <c r="H290"/>
  <c r="G290"/>
  <c r="F290"/>
  <c r="E290"/>
  <c r="D290"/>
  <c r="K289"/>
  <c r="J289"/>
  <c r="I289"/>
  <c r="H289"/>
  <c r="G289"/>
  <c r="F289"/>
  <c r="E289"/>
  <c r="D289"/>
  <c r="K52" i="15"/>
  <c r="J52"/>
  <c r="I52"/>
  <c r="H52"/>
  <c r="G52"/>
  <c r="F52"/>
  <c r="E52"/>
  <c r="D52"/>
  <c r="K50"/>
  <c r="I50"/>
  <c r="G50"/>
  <c r="E50"/>
  <c r="K171" i="12"/>
  <c r="I171"/>
  <c r="G171"/>
  <c r="E171"/>
  <c r="F145" i="44"/>
  <c r="F85" s="1"/>
  <c r="D145"/>
  <c r="H145" s="1"/>
  <c r="J145" s="1"/>
  <c r="D138"/>
  <c r="F138" s="1"/>
  <c r="F132"/>
  <c r="F131" s="1"/>
  <c r="D132"/>
  <c r="D72" s="1"/>
  <c r="D105" i="7"/>
  <c r="F105" s="1"/>
  <c r="K28" i="8"/>
  <c r="J28"/>
  <c r="I28"/>
  <c r="H28"/>
  <c r="G28"/>
  <c r="F28"/>
  <c r="E28"/>
  <c r="D28"/>
  <c r="H200" i="11"/>
  <c r="F200"/>
  <c r="D200"/>
  <c r="J200" s="1"/>
  <c r="K58" i="20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J55"/>
  <c r="I55"/>
  <c r="H55"/>
  <c r="G55"/>
  <c r="F55"/>
  <c r="E55"/>
  <c r="D55"/>
  <c r="K53"/>
  <c r="J53"/>
  <c r="I53"/>
  <c r="H53"/>
  <c r="G53"/>
  <c r="F53"/>
  <c r="E53"/>
  <c r="D53"/>
  <c r="K52"/>
  <c r="J52"/>
  <c r="I52"/>
  <c r="H52"/>
  <c r="G52"/>
  <c r="F52"/>
  <c r="E52"/>
  <c r="D52"/>
  <c r="K50"/>
  <c r="I50"/>
  <c r="G50"/>
  <c r="E50"/>
  <c r="K49"/>
  <c r="J49"/>
  <c r="I49"/>
  <c r="H49"/>
  <c r="G49"/>
  <c r="F49"/>
  <c r="E49"/>
  <c r="D49"/>
  <c r="K48"/>
  <c r="J48"/>
  <c r="I48"/>
  <c r="H48"/>
  <c r="G48"/>
  <c r="F48"/>
  <c r="E48"/>
  <c r="D48"/>
  <c r="K44"/>
  <c r="I44"/>
  <c r="G44"/>
  <c r="E44"/>
  <c r="K43"/>
  <c r="I43"/>
  <c r="G43"/>
  <c r="E43"/>
  <c r="K42"/>
  <c r="J42"/>
  <c r="I42"/>
  <c r="H42"/>
  <c r="G42"/>
  <c r="F42"/>
  <c r="E42"/>
  <c r="D42"/>
  <c r="D110"/>
  <c r="F110" s="1"/>
  <c r="D80"/>
  <c r="F80" s="1"/>
  <c r="F50" s="1"/>
  <c r="L148" i="44"/>
  <c r="C148"/>
  <c r="B148"/>
  <c r="L147"/>
  <c r="C147"/>
  <c r="B147"/>
  <c r="L146"/>
  <c r="C146"/>
  <c r="B146"/>
  <c r="C145"/>
  <c r="L145" s="1"/>
  <c r="K144"/>
  <c r="I144"/>
  <c r="G144"/>
  <c r="E144"/>
  <c r="L143"/>
  <c r="C143"/>
  <c r="B143"/>
  <c r="L142"/>
  <c r="C142"/>
  <c r="B142"/>
  <c r="K141"/>
  <c r="K136" s="1"/>
  <c r="J141"/>
  <c r="I141"/>
  <c r="H141"/>
  <c r="G141"/>
  <c r="F141"/>
  <c r="E141"/>
  <c r="D141"/>
  <c r="C141"/>
  <c r="L141" s="1"/>
  <c r="C140"/>
  <c r="L140" s="1"/>
  <c r="B140"/>
  <c r="L139"/>
  <c r="C139"/>
  <c r="B139"/>
  <c r="C138"/>
  <c r="L138" s="1"/>
  <c r="K137"/>
  <c r="I137"/>
  <c r="G137"/>
  <c r="E137"/>
  <c r="L134"/>
  <c r="C134"/>
  <c r="B134"/>
  <c r="L133"/>
  <c r="C133"/>
  <c r="B133"/>
  <c r="L132"/>
  <c r="C132"/>
  <c r="K131"/>
  <c r="I131"/>
  <c r="G131"/>
  <c r="E131"/>
  <c r="C131" s="1"/>
  <c r="L131" s="1"/>
  <c r="D131"/>
  <c r="L118"/>
  <c r="C118"/>
  <c r="B118"/>
  <c r="L117"/>
  <c r="C117"/>
  <c r="B117"/>
  <c r="L116"/>
  <c r="C116"/>
  <c r="B116"/>
  <c r="C115"/>
  <c r="L115" s="1"/>
  <c r="B115"/>
  <c r="K114"/>
  <c r="J114"/>
  <c r="I114"/>
  <c r="H114"/>
  <c r="G114"/>
  <c r="F114"/>
  <c r="E114"/>
  <c r="C114" s="1"/>
  <c r="L114" s="1"/>
  <c r="D114"/>
  <c r="B114"/>
  <c r="L113"/>
  <c r="C113"/>
  <c r="B113"/>
  <c r="L112"/>
  <c r="C112"/>
  <c r="B112"/>
  <c r="K111"/>
  <c r="J111"/>
  <c r="I111"/>
  <c r="H111"/>
  <c r="G111"/>
  <c r="F111"/>
  <c r="E111"/>
  <c r="D111"/>
  <c r="C111"/>
  <c r="L111" s="1"/>
  <c r="B111"/>
  <c r="C110"/>
  <c r="L110" s="1"/>
  <c r="B110"/>
  <c r="L109"/>
  <c r="C109"/>
  <c r="B109"/>
  <c r="L108"/>
  <c r="C108"/>
  <c r="B108"/>
  <c r="K107"/>
  <c r="K106" s="1"/>
  <c r="J107"/>
  <c r="I107"/>
  <c r="H107"/>
  <c r="G107"/>
  <c r="G106" s="1"/>
  <c r="F107"/>
  <c r="E107"/>
  <c r="D107"/>
  <c r="C107"/>
  <c r="L107" s="1"/>
  <c r="B107"/>
  <c r="J106"/>
  <c r="I106"/>
  <c r="I119" s="1"/>
  <c r="H106"/>
  <c r="H105" s="1"/>
  <c r="F106"/>
  <c r="E106"/>
  <c r="E119" s="1"/>
  <c r="D106"/>
  <c r="I105"/>
  <c r="E105"/>
  <c r="D105"/>
  <c r="L104"/>
  <c r="D104"/>
  <c r="C104"/>
  <c r="H103"/>
  <c r="H43" s="1"/>
  <c r="F103"/>
  <c r="D103"/>
  <c r="C103"/>
  <c r="L103" s="1"/>
  <c r="J102"/>
  <c r="J42" s="1"/>
  <c r="H102"/>
  <c r="H42" s="1"/>
  <c r="F102"/>
  <c r="D102"/>
  <c r="C102"/>
  <c r="L102" s="1"/>
  <c r="K101"/>
  <c r="I101"/>
  <c r="G101"/>
  <c r="E101"/>
  <c r="C101" s="1"/>
  <c r="L101" s="1"/>
  <c r="L88"/>
  <c r="K88"/>
  <c r="K28" s="1"/>
  <c r="J88"/>
  <c r="I88"/>
  <c r="H88"/>
  <c r="G88"/>
  <c r="G28" s="1"/>
  <c r="F88"/>
  <c r="E88"/>
  <c r="D88"/>
  <c r="B88" s="1"/>
  <c r="C88"/>
  <c r="K87"/>
  <c r="K84" s="1"/>
  <c r="J87"/>
  <c r="J27" s="1"/>
  <c r="I87"/>
  <c r="H87"/>
  <c r="G87"/>
  <c r="G84" s="1"/>
  <c r="F87"/>
  <c r="F27" s="1"/>
  <c r="E87"/>
  <c r="D87"/>
  <c r="B87"/>
  <c r="K86"/>
  <c r="J86"/>
  <c r="I86"/>
  <c r="I26" s="1"/>
  <c r="H86"/>
  <c r="G86"/>
  <c r="F86"/>
  <c r="E86"/>
  <c r="C86" s="1"/>
  <c r="L86" s="1"/>
  <c r="D86"/>
  <c r="K85"/>
  <c r="I85"/>
  <c r="I84" s="1"/>
  <c r="G85"/>
  <c r="E85"/>
  <c r="C85" s="1"/>
  <c r="L85" s="1"/>
  <c r="D85"/>
  <c r="K83"/>
  <c r="K81" s="1"/>
  <c r="J83"/>
  <c r="J23" s="1"/>
  <c r="I83"/>
  <c r="H83"/>
  <c r="G83"/>
  <c r="G81" s="1"/>
  <c r="F83"/>
  <c r="F23" s="1"/>
  <c r="E83"/>
  <c r="D83"/>
  <c r="C83"/>
  <c r="L83" s="1"/>
  <c r="B83"/>
  <c r="K82"/>
  <c r="J82"/>
  <c r="J81" s="1"/>
  <c r="I82"/>
  <c r="I22" s="1"/>
  <c r="I21" s="1"/>
  <c r="H82"/>
  <c r="G82"/>
  <c r="F82"/>
  <c r="F81" s="1"/>
  <c r="E82"/>
  <c r="C82" s="1"/>
  <c r="L82" s="1"/>
  <c r="D82"/>
  <c r="B82"/>
  <c r="I81"/>
  <c r="H81"/>
  <c r="E81"/>
  <c r="D81"/>
  <c r="B81" s="1"/>
  <c r="L80"/>
  <c r="K80"/>
  <c r="K20" s="1"/>
  <c r="J80"/>
  <c r="I80"/>
  <c r="H80"/>
  <c r="G80"/>
  <c r="F80"/>
  <c r="E80"/>
  <c r="D80"/>
  <c r="B80" s="1"/>
  <c r="C80"/>
  <c r="K79"/>
  <c r="K77" s="1"/>
  <c r="J79"/>
  <c r="J19" s="1"/>
  <c r="I79"/>
  <c r="H79"/>
  <c r="G79"/>
  <c r="F79"/>
  <c r="F19" s="1"/>
  <c r="E79"/>
  <c r="D79"/>
  <c r="C79"/>
  <c r="L79" s="1"/>
  <c r="B79"/>
  <c r="K78"/>
  <c r="I78"/>
  <c r="I18" s="1"/>
  <c r="I17" s="1"/>
  <c r="G78"/>
  <c r="E78"/>
  <c r="I77"/>
  <c r="E77"/>
  <c r="K74"/>
  <c r="J74"/>
  <c r="I74"/>
  <c r="I14" s="1"/>
  <c r="H74"/>
  <c r="G74"/>
  <c r="F74"/>
  <c r="E74"/>
  <c r="C74" s="1"/>
  <c r="L74" s="1"/>
  <c r="D74"/>
  <c r="B74"/>
  <c r="K73"/>
  <c r="J73"/>
  <c r="I73"/>
  <c r="I71" s="1"/>
  <c r="H73"/>
  <c r="G73"/>
  <c r="F73"/>
  <c r="E73"/>
  <c r="C73" s="1"/>
  <c r="L73" s="1"/>
  <c r="D73"/>
  <c r="B73" s="1"/>
  <c r="K72"/>
  <c r="K12" s="1"/>
  <c r="I72"/>
  <c r="G72"/>
  <c r="G12" s="1"/>
  <c r="E72"/>
  <c r="K71"/>
  <c r="K58"/>
  <c r="J58"/>
  <c r="I58"/>
  <c r="I28" s="1"/>
  <c r="H58"/>
  <c r="H28" s="1"/>
  <c r="G58"/>
  <c r="F58"/>
  <c r="E58"/>
  <c r="C58" s="1"/>
  <c r="L58" s="1"/>
  <c r="D58"/>
  <c r="D28" s="1"/>
  <c r="B28" s="1"/>
  <c r="L57"/>
  <c r="K57"/>
  <c r="K27" s="1"/>
  <c r="J57"/>
  <c r="I57"/>
  <c r="H57"/>
  <c r="H54" s="1"/>
  <c r="G57"/>
  <c r="G27" s="1"/>
  <c r="F57"/>
  <c r="E57"/>
  <c r="D57"/>
  <c r="B57" s="1"/>
  <c r="C57"/>
  <c r="K56"/>
  <c r="K54" s="1"/>
  <c r="J56"/>
  <c r="J26" s="1"/>
  <c r="I56"/>
  <c r="H56"/>
  <c r="G56"/>
  <c r="G54" s="1"/>
  <c r="F56"/>
  <c r="F26" s="1"/>
  <c r="E56"/>
  <c r="D56"/>
  <c r="C56"/>
  <c r="L56" s="1"/>
  <c r="B56"/>
  <c r="K55"/>
  <c r="J55"/>
  <c r="I55"/>
  <c r="H55"/>
  <c r="G55"/>
  <c r="F55"/>
  <c r="E55"/>
  <c r="D55"/>
  <c r="I54"/>
  <c r="E54"/>
  <c r="C54" s="1"/>
  <c r="L54" s="1"/>
  <c r="L53"/>
  <c r="K53"/>
  <c r="K23" s="1"/>
  <c r="J53"/>
  <c r="I53"/>
  <c r="H53"/>
  <c r="H51" s="1"/>
  <c r="G53"/>
  <c r="G23" s="1"/>
  <c r="F53"/>
  <c r="E53"/>
  <c r="D53"/>
  <c r="B53" s="1"/>
  <c r="C53"/>
  <c r="K52"/>
  <c r="K51" s="1"/>
  <c r="J52"/>
  <c r="J22" s="1"/>
  <c r="J21" s="1"/>
  <c r="I52"/>
  <c r="H52"/>
  <c r="G52"/>
  <c r="G22" s="1"/>
  <c r="F52"/>
  <c r="F22" s="1"/>
  <c r="F21" s="1"/>
  <c r="E52"/>
  <c r="D52"/>
  <c r="C52"/>
  <c r="L52" s="1"/>
  <c r="B52"/>
  <c r="J51"/>
  <c r="I51"/>
  <c r="F51"/>
  <c r="E51"/>
  <c r="K50"/>
  <c r="J50"/>
  <c r="I50"/>
  <c r="I20" s="1"/>
  <c r="H50"/>
  <c r="G50"/>
  <c r="F50"/>
  <c r="F20" s="1"/>
  <c r="E50"/>
  <c r="D50"/>
  <c r="L49"/>
  <c r="K49"/>
  <c r="K19" s="1"/>
  <c r="J49"/>
  <c r="I49"/>
  <c r="H49"/>
  <c r="H47" s="1"/>
  <c r="H46" s="1"/>
  <c r="G49"/>
  <c r="G19" s="1"/>
  <c r="F49"/>
  <c r="E49"/>
  <c r="D49"/>
  <c r="B49" s="1"/>
  <c r="C49"/>
  <c r="K48"/>
  <c r="K47" s="1"/>
  <c r="K46" s="1"/>
  <c r="J48"/>
  <c r="I48"/>
  <c r="H48"/>
  <c r="G48"/>
  <c r="F48"/>
  <c r="E48"/>
  <c r="D48"/>
  <c r="B48"/>
  <c r="J47"/>
  <c r="I47"/>
  <c r="F47"/>
  <c r="E47"/>
  <c r="I46"/>
  <c r="I45" s="1"/>
  <c r="E46"/>
  <c r="K44"/>
  <c r="K14" s="1"/>
  <c r="I44"/>
  <c r="G44"/>
  <c r="G41" s="1"/>
  <c r="E44"/>
  <c r="C44"/>
  <c r="L44" s="1"/>
  <c r="K43"/>
  <c r="I43"/>
  <c r="I13" s="1"/>
  <c r="G43"/>
  <c r="F43"/>
  <c r="E43"/>
  <c r="E13" s="1"/>
  <c r="D43"/>
  <c r="K42"/>
  <c r="I42"/>
  <c r="G42"/>
  <c r="F42"/>
  <c r="E42"/>
  <c r="C42" s="1"/>
  <c r="L42" s="1"/>
  <c r="D42"/>
  <c r="J28"/>
  <c r="F28"/>
  <c r="I27"/>
  <c r="E27"/>
  <c r="H26"/>
  <c r="D26"/>
  <c r="K25"/>
  <c r="G25"/>
  <c r="I23"/>
  <c r="E23"/>
  <c r="C23" s="1"/>
  <c r="L23" s="1"/>
  <c r="H22"/>
  <c r="D22"/>
  <c r="B22" s="1"/>
  <c r="J20"/>
  <c r="I19"/>
  <c r="E19"/>
  <c r="K13"/>
  <c r="G13"/>
  <c r="D174" i="15"/>
  <c r="H174" s="1"/>
  <c r="C83" i="53" l="1"/>
  <c r="L83" s="1"/>
  <c r="H21"/>
  <c r="J73"/>
  <c r="E27"/>
  <c r="I22"/>
  <c r="G26"/>
  <c r="C26" s="1"/>
  <c r="L26" s="1"/>
  <c r="K26"/>
  <c r="K79"/>
  <c r="C84"/>
  <c r="L84" s="1"/>
  <c r="G83"/>
  <c r="K83"/>
  <c r="B89"/>
  <c r="H86"/>
  <c r="G20"/>
  <c r="H23"/>
  <c r="I78"/>
  <c r="C82"/>
  <c r="L82" s="1"/>
  <c r="F86"/>
  <c r="J86"/>
  <c r="K13"/>
  <c r="I52"/>
  <c r="C57"/>
  <c r="L57" s="1"/>
  <c r="I48"/>
  <c r="F55"/>
  <c r="H28"/>
  <c r="G42"/>
  <c r="H55"/>
  <c r="B59"/>
  <c r="F22"/>
  <c r="F21" s="1"/>
  <c r="J22"/>
  <c r="G27"/>
  <c r="K27"/>
  <c r="K24" s="1"/>
  <c r="I11"/>
  <c r="J21"/>
  <c r="F78" i="54"/>
  <c r="F77" s="1"/>
  <c r="E18"/>
  <c r="E26"/>
  <c r="I26"/>
  <c r="I27"/>
  <c r="I73"/>
  <c r="I25"/>
  <c r="E20"/>
  <c r="H26"/>
  <c r="D27"/>
  <c r="B27" s="1"/>
  <c r="H27"/>
  <c r="G73"/>
  <c r="K73"/>
  <c r="H79"/>
  <c r="H78" s="1"/>
  <c r="I79"/>
  <c r="I83"/>
  <c r="I13"/>
  <c r="H86"/>
  <c r="G11"/>
  <c r="E25"/>
  <c r="H22"/>
  <c r="B81"/>
  <c r="C82"/>
  <c r="L82" s="1"/>
  <c r="B85"/>
  <c r="C90"/>
  <c r="L90" s="1"/>
  <c r="J26"/>
  <c r="F52"/>
  <c r="J52"/>
  <c r="B58"/>
  <c r="F22"/>
  <c r="F21" s="1"/>
  <c r="I52"/>
  <c r="I47" s="1"/>
  <c r="E13"/>
  <c r="I18"/>
  <c r="G20"/>
  <c r="H55"/>
  <c r="G24"/>
  <c r="G17"/>
  <c r="I184"/>
  <c r="I170"/>
  <c r="H201"/>
  <c r="D14"/>
  <c r="I108"/>
  <c r="G139"/>
  <c r="G153"/>
  <c r="K24"/>
  <c r="B144"/>
  <c r="C53"/>
  <c r="L53" s="1"/>
  <c r="E52"/>
  <c r="B56"/>
  <c r="D55"/>
  <c r="E27"/>
  <c r="C58"/>
  <c r="L58" s="1"/>
  <c r="C81"/>
  <c r="L81" s="1"/>
  <c r="E79"/>
  <c r="J80"/>
  <c r="J79" s="1"/>
  <c r="J78" s="1"/>
  <c r="J203"/>
  <c r="J202" s="1"/>
  <c r="D118"/>
  <c r="F242"/>
  <c r="D241"/>
  <c r="F277"/>
  <c r="F263"/>
  <c r="B263" s="1"/>
  <c r="B84"/>
  <c r="D83"/>
  <c r="B112"/>
  <c r="D110"/>
  <c r="B116"/>
  <c r="D114"/>
  <c r="F136"/>
  <c r="D135"/>
  <c r="D43"/>
  <c r="H137"/>
  <c r="F137"/>
  <c r="F44" s="1"/>
  <c r="F13" s="1"/>
  <c r="H175"/>
  <c r="B206"/>
  <c r="D82"/>
  <c r="J206"/>
  <c r="J82" s="1"/>
  <c r="D18"/>
  <c r="D26"/>
  <c r="B57"/>
  <c r="C85"/>
  <c r="L85" s="1"/>
  <c r="E83"/>
  <c r="C83" s="1"/>
  <c r="L83" s="1"/>
  <c r="B88"/>
  <c r="D86"/>
  <c r="C105"/>
  <c r="L105" s="1"/>
  <c r="E104"/>
  <c r="E140"/>
  <c r="C148"/>
  <c r="L148" s="1"/>
  <c r="H198"/>
  <c r="D74"/>
  <c r="F198"/>
  <c r="D197"/>
  <c r="J113"/>
  <c r="C73"/>
  <c r="L73" s="1"/>
  <c r="G78"/>
  <c r="K153"/>
  <c r="I22"/>
  <c r="C26"/>
  <c r="L26" s="1"/>
  <c r="E11"/>
  <c r="K13"/>
  <c r="K86"/>
  <c r="K78" s="1"/>
  <c r="J144"/>
  <c r="K12"/>
  <c r="E22"/>
  <c r="J23"/>
  <c r="J21" s="1"/>
  <c r="G42"/>
  <c r="C42" s="1"/>
  <c r="L42" s="1"/>
  <c r="C44"/>
  <c r="L44" s="1"/>
  <c r="D19"/>
  <c r="H19"/>
  <c r="D23"/>
  <c r="H23"/>
  <c r="J55"/>
  <c r="C74"/>
  <c r="L74" s="1"/>
  <c r="I104"/>
  <c r="I122" s="1"/>
  <c r="B106"/>
  <c r="F110"/>
  <c r="G122"/>
  <c r="K122"/>
  <c r="C113"/>
  <c r="L113" s="1"/>
  <c r="F114"/>
  <c r="C117"/>
  <c r="L117" s="1"/>
  <c r="C141"/>
  <c r="L141" s="1"/>
  <c r="H51"/>
  <c r="H20" s="1"/>
  <c r="D171"/>
  <c r="G215"/>
  <c r="B203"/>
  <c r="I215"/>
  <c r="B264"/>
  <c r="H277"/>
  <c r="G264"/>
  <c r="K264"/>
  <c r="C264" s="1"/>
  <c r="B80"/>
  <c r="D79"/>
  <c r="D201"/>
  <c r="D215"/>
  <c r="K246"/>
  <c r="K232"/>
  <c r="D22"/>
  <c r="B53"/>
  <c r="H138"/>
  <c r="F141"/>
  <c r="F140" s="1"/>
  <c r="F49"/>
  <c r="J263"/>
  <c r="C25"/>
  <c r="L25" s="1"/>
  <c r="C49"/>
  <c r="L49" s="1"/>
  <c r="E48"/>
  <c r="E19"/>
  <c r="C50"/>
  <c r="L50" s="1"/>
  <c r="E23"/>
  <c r="C54"/>
  <c r="L54" s="1"/>
  <c r="C57"/>
  <c r="L57" s="1"/>
  <c r="E55"/>
  <c r="D140"/>
  <c r="H142"/>
  <c r="C203"/>
  <c r="L203" s="1"/>
  <c r="E202"/>
  <c r="B234"/>
  <c r="D233"/>
  <c r="H259"/>
  <c r="J260"/>
  <c r="B113"/>
  <c r="B115"/>
  <c r="H83"/>
  <c r="G86"/>
  <c r="D104"/>
  <c r="B104" s="1"/>
  <c r="E109"/>
  <c r="F171"/>
  <c r="K215"/>
  <c r="D28"/>
  <c r="B28" s="1"/>
  <c r="C43"/>
  <c r="L43" s="1"/>
  <c r="I12"/>
  <c r="D44"/>
  <c r="C45"/>
  <c r="L45" s="1"/>
  <c r="K14"/>
  <c r="C14" s="1"/>
  <c r="L14" s="1"/>
  <c r="K18"/>
  <c r="K17" s="1"/>
  <c r="I19"/>
  <c r="I20"/>
  <c r="C20" s="1"/>
  <c r="L20" s="1"/>
  <c r="D52"/>
  <c r="G21"/>
  <c r="K21"/>
  <c r="I23"/>
  <c r="K55"/>
  <c r="K47" s="1"/>
  <c r="I55"/>
  <c r="E28"/>
  <c r="E24" s="1"/>
  <c r="I28"/>
  <c r="I24" s="1"/>
  <c r="E86"/>
  <c r="G108"/>
  <c r="C118"/>
  <c r="L118" s="1"/>
  <c r="E171"/>
  <c r="K184"/>
  <c r="B204"/>
  <c r="G233"/>
  <c r="C259"/>
  <c r="L259" s="1"/>
  <c r="I277"/>
  <c r="D51"/>
  <c r="F203"/>
  <c r="F202" s="1"/>
  <c r="H108" i="53"/>
  <c r="H122"/>
  <c r="G201"/>
  <c r="G215"/>
  <c r="C202"/>
  <c r="I263"/>
  <c r="I277"/>
  <c r="I77"/>
  <c r="F13"/>
  <c r="F51"/>
  <c r="F20" s="1"/>
  <c r="C43"/>
  <c r="L43" s="1"/>
  <c r="E12"/>
  <c r="C50"/>
  <c r="L50" s="1"/>
  <c r="E48"/>
  <c r="C54"/>
  <c r="L54" s="1"/>
  <c r="E52"/>
  <c r="C52" s="1"/>
  <c r="L52" s="1"/>
  <c r="G153"/>
  <c r="G139"/>
  <c r="K201"/>
  <c r="K215"/>
  <c r="B50"/>
  <c r="D19"/>
  <c r="B19" s="1"/>
  <c r="B54"/>
  <c r="D23"/>
  <c r="D12"/>
  <c r="B85"/>
  <c r="D83"/>
  <c r="C87"/>
  <c r="L87" s="1"/>
  <c r="E25"/>
  <c r="D104"/>
  <c r="B105"/>
  <c r="D170"/>
  <c r="D184"/>
  <c r="C22"/>
  <c r="L22" s="1"/>
  <c r="D52"/>
  <c r="B53"/>
  <c r="B90"/>
  <c r="D28"/>
  <c r="B28" s="1"/>
  <c r="K153"/>
  <c r="K139"/>
  <c r="F175"/>
  <c r="F171" s="1"/>
  <c r="H175"/>
  <c r="D202"/>
  <c r="F232"/>
  <c r="F246"/>
  <c r="F74"/>
  <c r="F259"/>
  <c r="C201"/>
  <c r="L201" s="1"/>
  <c r="E23"/>
  <c r="E21" s="1"/>
  <c r="I55"/>
  <c r="I73"/>
  <c r="I91" s="1"/>
  <c r="J83"/>
  <c r="I25"/>
  <c r="I24" s="1"/>
  <c r="G86"/>
  <c r="G78" s="1"/>
  <c r="K86"/>
  <c r="K78" s="1"/>
  <c r="H104"/>
  <c r="I109"/>
  <c r="F109"/>
  <c r="J122"/>
  <c r="B113"/>
  <c r="F135"/>
  <c r="F215"/>
  <c r="E264"/>
  <c r="F264"/>
  <c r="J264"/>
  <c r="E14"/>
  <c r="E42"/>
  <c r="K42"/>
  <c r="G14"/>
  <c r="G18"/>
  <c r="G17" s="1"/>
  <c r="G52"/>
  <c r="H52"/>
  <c r="G55"/>
  <c r="K55"/>
  <c r="K47" s="1"/>
  <c r="D73"/>
  <c r="C80"/>
  <c r="L80" s="1"/>
  <c r="G23"/>
  <c r="G21" s="1"/>
  <c r="K23"/>
  <c r="K21" s="1"/>
  <c r="F26"/>
  <c r="J26"/>
  <c r="F104"/>
  <c r="J108"/>
  <c r="G109"/>
  <c r="K109"/>
  <c r="B114"/>
  <c r="B115"/>
  <c r="B119"/>
  <c r="I139"/>
  <c r="C141"/>
  <c r="L141" s="1"/>
  <c r="K184"/>
  <c r="J197"/>
  <c r="B197" s="1"/>
  <c r="H204"/>
  <c r="G233"/>
  <c r="K233"/>
  <c r="C233" s="1"/>
  <c r="B264"/>
  <c r="B277" s="1"/>
  <c r="D48"/>
  <c r="B57"/>
  <c r="D55"/>
  <c r="C59"/>
  <c r="L59" s="1"/>
  <c r="E28"/>
  <c r="C28" s="1"/>
  <c r="L28" s="1"/>
  <c r="E73"/>
  <c r="C74"/>
  <c r="L74" s="1"/>
  <c r="C75"/>
  <c r="L75" s="1"/>
  <c r="E13"/>
  <c r="E117"/>
  <c r="C117" s="1"/>
  <c r="L117" s="1"/>
  <c r="C118"/>
  <c r="L118" s="1"/>
  <c r="H137"/>
  <c r="F142"/>
  <c r="H142" s="1"/>
  <c r="D141"/>
  <c r="J82"/>
  <c r="B82" s="1"/>
  <c r="B206"/>
  <c r="F138"/>
  <c r="F45" s="1"/>
  <c r="F14" s="1"/>
  <c r="H138"/>
  <c r="C51"/>
  <c r="L51" s="1"/>
  <c r="E20"/>
  <c r="C20" s="1"/>
  <c r="L20" s="1"/>
  <c r="B58"/>
  <c r="D27"/>
  <c r="B27" s="1"/>
  <c r="C106"/>
  <c r="L106" s="1"/>
  <c r="E104"/>
  <c r="E109"/>
  <c r="C110"/>
  <c r="L110" s="1"/>
  <c r="H136"/>
  <c r="C148"/>
  <c r="L148" s="1"/>
  <c r="E140"/>
  <c r="E171"/>
  <c r="C172"/>
  <c r="L172" s="1"/>
  <c r="H246"/>
  <c r="H232"/>
  <c r="B86"/>
  <c r="I19"/>
  <c r="I17" s="1"/>
  <c r="G13"/>
  <c r="D14"/>
  <c r="E19"/>
  <c r="B22"/>
  <c r="I23"/>
  <c r="H26"/>
  <c r="D42"/>
  <c r="F42"/>
  <c r="K14"/>
  <c r="K18"/>
  <c r="K17" s="1"/>
  <c r="E55"/>
  <c r="F25"/>
  <c r="J25"/>
  <c r="C79"/>
  <c r="L79" s="1"/>
  <c r="F83"/>
  <c r="F78" s="1"/>
  <c r="E86"/>
  <c r="B87"/>
  <c r="I104"/>
  <c r="D109"/>
  <c r="F201"/>
  <c r="B237"/>
  <c r="J241"/>
  <c r="B259"/>
  <c r="H277"/>
  <c r="B198"/>
  <c r="B242"/>
  <c r="D51"/>
  <c r="D135"/>
  <c r="J144"/>
  <c r="B144" s="1"/>
  <c r="J204"/>
  <c r="E246"/>
  <c r="D277"/>
  <c r="D80"/>
  <c r="B204"/>
  <c r="B260"/>
  <c r="H286" i="46"/>
  <c r="H300"/>
  <c r="E300"/>
  <c r="C287"/>
  <c r="E286"/>
  <c r="I300"/>
  <c r="I286"/>
  <c r="G300"/>
  <c r="K286"/>
  <c r="D287"/>
  <c r="C81"/>
  <c r="L81" s="1"/>
  <c r="D18"/>
  <c r="E23"/>
  <c r="I14"/>
  <c r="H26"/>
  <c r="G71"/>
  <c r="F71"/>
  <c r="J71"/>
  <c r="J12"/>
  <c r="H14"/>
  <c r="C72"/>
  <c r="L72" s="1"/>
  <c r="B78"/>
  <c r="F77"/>
  <c r="J77"/>
  <c r="C80"/>
  <c r="L80" s="1"/>
  <c r="C83"/>
  <c r="L83" s="1"/>
  <c r="G81"/>
  <c r="K81"/>
  <c r="B86"/>
  <c r="F84"/>
  <c r="B84" s="1"/>
  <c r="J84"/>
  <c r="B87"/>
  <c r="B88"/>
  <c r="I71"/>
  <c r="I89" s="1"/>
  <c r="E27"/>
  <c r="C27" s="1"/>
  <c r="L27" s="1"/>
  <c r="F19"/>
  <c r="J19"/>
  <c r="D71"/>
  <c r="B71" s="1"/>
  <c r="H71"/>
  <c r="I76"/>
  <c r="B79"/>
  <c r="B80"/>
  <c r="D81"/>
  <c r="B81" s="1"/>
  <c r="H81"/>
  <c r="G84"/>
  <c r="K84"/>
  <c r="K76" s="1"/>
  <c r="I26"/>
  <c r="E14"/>
  <c r="E18"/>
  <c r="E26"/>
  <c r="C48"/>
  <c r="L48" s="1"/>
  <c r="B52"/>
  <c r="B53"/>
  <c r="H51"/>
  <c r="E54"/>
  <c r="E46" s="1"/>
  <c r="D54"/>
  <c r="H54"/>
  <c r="C58"/>
  <c r="L58" s="1"/>
  <c r="H28"/>
  <c r="I21"/>
  <c r="G41"/>
  <c r="K41"/>
  <c r="B48"/>
  <c r="B49"/>
  <c r="H47"/>
  <c r="H46" s="1"/>
  <c r="C51"/>
  <c r="L51" s="1"/>
  <c r="C53"/>
  <c r="L53" s="1"/>
  <c r="G54"/>
  <c r="K54"/>
  <c r="F14"/>
  <c r="B14" s="1"/>
  <c r="J14"/>
  <c r="H20"/>
  <c r="G27"/>
  <c r="K27"/>
  <c r="A125" i="52"/>
  <c r="A155"/>
  <c r="A185" s="1"/>
  <c r="G149"/>
  <c r="G135"/>
  <c r="C136"/>
  <c r="K149"/>
  <c r="K135"/>
  <c r="B25"/>
  <c r="G89"/>
  <c r="G75"/>
  <c r="B51"/>
  <c r="C54"/>
  <c r="L54" s="1"/>
  <c r="E41"/>
  <c r="E12"/>
  <c r="I47"/>
  <c r="I18"/>
  <c r="I17" s="1"/>
  <c r="I89"/>
  <c r="I75"/>
  <c r="D84"/>
  <c r="B84" s="1"/>
  <c r="B86"/>
  <c r="I178"/>
  <c r="I165"/>
  <c r="F167"/>
  <c r="F166" s="1"/>
  <c r="F78"/>
  <c r="F77" s="1"/>
  <c r="I41"/>
  <c r="I12"/>
  <c r="I11" s="1"/>
  <c r="E47"/>
  <c r="E18"/>
  <c r="E51"/>
  <c r="E22"/>
  <c r="I51"/>
  <c r="I22"/>
  <c r="I21" s="1"/>
  <c r="E77"/>
  <c r="C78"/>
  <c r="L78" s="1"/>
  <c r="E81"/>
  <c r="C81" s="1"/>
  <c r="L81" s="1"/>
  <c r="C82"/>
  <c r="L82" s="1"/>
  <c r="F42"/>
  <c r="F104"/>
  <c r="F44" s="1"/>
  <c r="F14" s="1"/>
  <c r="D44"/>
  <c r="C106"/>
  <c r="E119"/>
  <c r="D136"/>
  <c r="B137"/>
  <c r="E166"/>
  <c r="C167"/>
  <c r="L167" s="1"/>
  <c r="J170"/>
  <c r="D80"/>
  <c r="B170"/>
  <c r="B43"/>
  <c r="H80"/>
  <c r="H20" s="1"/>
  <c r="F21"/>
  <c r="J25"/>
  <c r="G26"/>
  <c r="C26" s="1"/>
  <c r="L26" s="1"/>
  <c r="D13"/>
  <c r="B13" s="1"/>
  <c r="H13"/>
  <c r="B49"/>
  <c r="J51"/>
  <c r="B23"/>
  <c r="D54"/>
  <c r="B54" s="1"/>
  <c r="H54"/>
  <c r="I27"/>
  <c r="C72"/>
  <c r="L72" s="1"/>
  <c r="K119"/>
  <c r="C135"/>
  <c r="L135" s="1"/>
  <c r="B168"/>
  <c r="G51"/>
  <c r="G22"/>
  <c r="G21" s="1"/>
  <c r="K51"/>
  <c r="K22"/>
  <c r="K21" s="1"/>
  <c r="F80"/>
  <c r="F20" s="1"/>
  <c r="F196"/>
  <c r="K41"/>
  <c r="K12"/>
  <c r="K11" s="1"/>
  <c r="G47"/>
  <c r="G46" s="1"/>
  <c r="G18"/>
  <c r="G17" s="1"/>
  <c r="C87"/>
  <c r="L87" s="1"/>
  <c r="E84"/>
  <c r="H42"/>
  <c r="F108"/>
  <c r="D107"/>
  <c r="D48"/>
  <c r="E208"/>
  <c r="C196"/>
  <c r="E195"/>
  <c r="I208"/>
  <c r="I195"/>
  <c r="G41"/>
  <c r="G12"/>
  <c r="G11" s="1"/>
  <c r="K47"/>
  <c r="K46" s="1"/>
  <c r="K18"/>
  <c r="K17" s="1"/>
  <c r="F162"/>
  <c r="D161"/>
  <c r="D72"/>
  <c r="H162"/>
  <c r="G195"/>
  <c r="G208"/>
  <c r="K195"/>
  <c r="K208"/>
  <c r="F149"/>
  <c r="J149"/>
  <c r="C144"/>
  <c r="L144" s="1"/>
  <c r="C42"/>
  <c r="L42" s="1"/>
  <c r="C44"/>
  <c r="L44" s="1"/>
  <c r="C71"/>
  <c r="L71" s="1"/>
  <c r="F135"/>
  <c r="C48"/>
  <c r="L48" s="1"/>
  <c r="C20"/>
  <c r="L20" s="1"/>
  <c r="B53"/>
  <c r="G25"/>
  <c r="K25"/>
  <c r="I24"/>
  <c r="I105"/>
  <c r="C105" s="1"/>
  <c r="L105" s="1"/>
  <c r="C107"/>
  <c r="L107" s="1"/>
  <c r="G119"/>
  <c r="G165"/>
  <c r="K178"/>
  <c r="H168"/>
  <c r="C197"/>
  <c r="L197" s="1"/>
  <c r="H200"/>
  <c r="D208"/>
  <c r="F26"/>
  <c r="F24" s="1"/>
  <c r="J26"/>
  <c r="J102"/>
  <c r="J110"/>
  <c r="E149"/>
  <c r="I149"/>
  <c r="J168"/>
  <c r="D26"/>
  <c r="E27"/>
  <c r="C27" s="1"/>
  <c r="L27" s="1"/>
  <c r="D42"/>
  <c r="D78"/>
  <c r="H82"/>
  <c r="D101"/>
  <c r="B103"/>
  <c r="D167"/>
  <c r="G45" i="51"/>
  <c r="G59"/>
  <c r="C56"/>
  <c r="L56" s="1"/>
  <c r="E54"/>
  <c r="C54" s="1"/>
  <c r="L54" s="1"/>
  <c r="E26"/>
  <c r="C26" s="1"/>
  <c r="L26" s="1"/>
  <c r="I89"/>
  <c r="I75"/>
  <c r="B79"/>
  <c r="D19"/>
  <c r="B19" s="1"/>
  <c r="B83"/>
  <c r="D81"/>
  <c r="D23"/>
  <c r="G27"/>
  <c r="G24" s="1"/>
  <c r="G84"/>
  <c r="K208"/>
  <c r="K195"/>
  <c r="C195" s="1"/>
  <c r="L195" s="1"/>
  <c r="I14"/>
  <c r="I11" s="1"/>
  <c r="I41"/>
  <c r="I47"/>
  <c r="I18"/>
  <c r="I17" s="1"/>
  <c r="G81"/>
  <c r="G22"/>
  <c r="G21" s="1"/>
  <c r="D50"/>
  <c r="J110"/>
  <c r="J50" s="1"/>
  <c r="B110"/>
  <c r="I135"/>
  <c r="I149"/>
  <c r="J161"/>
  <c r="J72"/>
  <c r="J71" s="1"/>
  <c r="J200"/>
  <c r="H196"/>
  <c r="G41"/>
  <c r="G12"/>
  <c r="G11" s="1"/>
  <c r="D13"/>
  <c r="E14"/>
  <c r="C44"/>
  <c r="L44" s="1"/>
  <c r="E41"/>
  <c r="E47"/>
  <c r="E18"/>
  <c r="C48"/>
  <c r="L48" s="1"/>
  <c r="E71"/>
  <c r="C71" s="1"/>
  <c r="L71" s="1"/>
  <c r="C72"/>
  <c r="L72" s="1"/>
  <c r="F84"/>
  <c r="F26"/>
  <c r="J84"/>
  <c r="B84" s="1"/>
  <c r="J26"/>
  <c r="J24" s="1"/>
  <c r="F102"/>
  <c r="D101"/>
  <c r="D119" s="1"/>
  <c r="D42"/>
  <c r="H102"/>
  <c r="F105"/>
  <c r="H161"/>
  <c r="H72"/>
  <c r="H71" s="1"/>
  <c r="F168"/>
  <c r="D167"/>
  <c r="D78"/>
  <c r="H168"/>
  <c r="B72"/>
  <c r="B161"/>
  <c r="I24"/>
  <c r="B104"/>
  <c r="A155"/>
  <c r="A185" s="1"/>
  <c r="K166"/>
  <c r="G14"/>
  <c r="C23"/>
  <c r="L23" s="1"/>
  <c r="B27"/>
  <c r="B49"/>
  <c r="B73"/>
  <c r="J104"/>
  <c r="J44" s="1"/>
  <c r="J14" s="1"/>
  <c r="B14" s="1"/>
  <c r="G119"/>
  <c r="B137"/>
  <c r="J149"/>
  <c r="C161"/>
  <c r="L161" s="1"/>
  <c r="B162"/>
  <c r="I178"/>
  <c r="G166"/>
  <c r="I208"/>
  <c r="F23"/>
  <c r="F51"/>
  <c r="B51" s="1"/>
  <c r="J23"/>
  <c r="J21" s="1"/>
  <c r="J51"/>
  <c r="I54"/>
  <c r="I26"/>
  <c r="G77"/>
  <c r="G76" s="1"/>
  <c r="G18"/>
  <c r="G17" s="1"/>
  <c r="K27"/>
  <c r="D105"/>
  <c r="J107"/>
  <c r="J106" s="1"/>
  <c r="J48"/>
  <c r="E135"/>
  <c r="E149"/>
  <c r="C136"/>
  <c r="F195"/>
  <c r="F208"/>
  <c r="G195"/>
  <c r="G208"/>
  <c r="K41"/>
  <c r="K12"/>
  <c r="K11" s="1"/>
  <c r="C85"/>
  <c r="L85" s="1"/>
  <c r="E25"/>
  <c r="D21"/>
  <c r="E51"/>
  <c r="E22"/>
  <c r="C52"/>
  <c r="L52" s="1"/>
  <c r="I51"/>
  <c r="I22"/>
  <c r="I21" s="1"/>
  <c r="D54"/>
  <c r="B55"/>
  <c r="D25"/>
  <c r="H54"/>
  <c r="H25"/>
  <c r="H24" s="1"/>
  <c r="F54"/>
  <c r="F27"/>
  <c r="J27"/>
  <c r="J54"/>
  <c r="K77"/>
  <c r="K18"/>
  <c r="K17" s="1"/>
  <c r="E20"/>
  <c r="C20" s="1"/>
  <c r="L20" s="1"/>
  <c r="C80"/>
  <c r="L80" s="1"/>
  <c r="K81"/>
  <c r="C81" s="1"/>
  <c r="L81" s="1"/>
  <c r="K22"/>
  <c r="K21" s="1"/>
  <c r="E106"/>
  <c r="C107"/>
  <c r="L107" s="1"/>
  <c r="H107"/>
  <c r="H106" s="1"/>
  <c r="H48"/>
  <c r="H201"/>
  <c r="B201" s="1"/>
  <c r="H82"/>
  <c r="B202"/>
  <c r="B204"/>
  <c r="D196"/>
  <c r="B44"/>
  <c r="B48"/>
  <c r="F149"/>
  <c r="K119"/>
  <c r="B136"/>
  <c r="B149" s="1"/>
  <c r="C19"/>
  <c r="L19" s="1"/>
  <c r="K46"/>
  <c r="C50"/>
  <c r="L50" s="1"/>
  <c r="C78"/>
  <c r="L78" s="1"/>
  <c r="B82"/>
  <c r="E84"/>
  <c r="B108"/>
  <c r="I119"/>
  <c r="B135"/>
  <c r="B170"/>
  <c r="H80"/>
  <c r="H20" s="1"/>
  <c r="E13"/>
  <c r="F22"/>
  <c r="F21" s="1"/>
  <c r="J103"/>
  <c r="J43" s="1"/>
  <c r="J13" s="1"/>
  <c r="D149"/>
  <c r="E178"/>
  <c r="D26"/>
  <c r="E27"/>
  <c r="C27" s="1"/>
  <c r="L27" s="1"/>
  <c r="F48"/>
  <c r="F72"/>
  <c r="F71" s="1"/>
  <c r="B71" s="1"/>
  <c r="C196"/>
  <c r="A155" i="50"/>
  <c r="A185" s="1"/>
  <c r="I89"/>
  <c r="I75"/>
  <c r="E51"/>
  <c r="E22"/>
  <c r="C52"/>
  <c r="L52" s="1"/>
  <c r="F27"/>
  <c r="F54"/>
  <c r="K27"/>
  <c r="E135"/>
  <c r="E149"/>
  <c r="C136"/>
  <c r="K208"/>
  <c r="K195"/>
  <c r="G41"/>
  <c r="G12"/>
  <c r="D13"/>
  <c r="E14"/>
  <c r="E41"/>
  <c r="C44"/>
  <c r="L44" s="1"/>
  <c r="E47"/>
  <c r="E18"/>
  <c r="C48"/>
  <c r="L48" s="1"/>
  <c r="E71"/>
  <c r="C71" s="1"/>
  <c r="L71" s="1"/>
  <c r="C72"/>
  <c r="L72" s="1"/>
  <c r="D50"/>
  <c r="J110"/>
  <c r="J50" s="1"/>
  <c r="I135"/>
  <c r="I149"/>
  <c r="J161"/>
  <c r="J72"/>
  <c r="J71" s="1"/>
  <c r="J200"/>
  <c r="F23"/>
  <c r="F21" s="1"/>
  <c r="F51"/>
  <c r="B51" s="1"/>
  <c r="J23"/>
  <c r="J21" s="1"/>
  <c r="J51"/>
  <c r="C56"/>
  <c r="L56" s="1"/>
  <c r="E54"/>
  <c r="C54" s="1"/>
  <c r="L54" s="1"/>
  <c r="E26"/>
  <c r="C26" s="1"/>
  <c r="L26" s="1"/>
  <c r="I54"/>
  <c r="I26"/>
  <c r="I24" s="1"/>
  <c r="E106"/>
  <c r="C107"/>
  <c r="L107" s="1"/>
  <c r="H107"/>
  <c r="H106" s="1"/>
  <c r="H48"/>
  <c r="H201"/>
  <c r="B201" s="1"/>
  <c r="H82"/>
  <c r="B202"/>
  <c r="K14"/>
  <c r="D19"/>
  <c r="B19" s="1"/>
  <c r="I20"/>
  <c r="B27"/>
  <c r="K119"/>
  <c r="B136"/>
  <c r="B149" s="1"/>
  <c r="K166"/>
  <c r="C23"/>
  <c r="L23" s="1"/>
  <c r="K54"/>
  <c r="K46" s="1"/>
  <c r="C80"/>
  <c r="L80" s="1"/>
  <c r="E84"/>
  <c r="I119"/>
  <c r="B135"/>
  <c r="H149"/>
  <c r="H80"/>
  <c r="I51"/>
  <c r="I22"/>
  <c r="I21" s="1"/>
  <c r="D54"/>
  <c r="B55"/>
  <c r="D25"/>
  <c r="H54"/>
  <c r="H25"/>
  <c r="H24" s="1"/>
  <c r="J54"/>
  <c r="J27"/>
  <c r="B83"/>
  <c r="D81"/>
  <c r="G84"/>
  <c r="G27"/>
  <c r="G24" s="1"/>
  <c r="G16" s="1"/>
  <c r="D105"/>
  <c r="J107"/>
  <c r="J48"/>
  <c r="F195"/>
  <c r="F208"/>
  <c r="G195"/>
  <c r="G208"/>
  <c r="K41"/>
  <c r="K12"/>
  <c r="K11" s="1"/>
  <c r="I14"/>
  <c r="I11" s="1"/>
  <c r="I41"/>
  <c r="D46"/>
  <c r="I47"/>
  <c r="I46" s="1"/>
  <c r="I18"/>
  <c r="I17" s="1"/>
  <c r="F84"/>
  <c r="B84" s="1"/>
  <c r="F26"/>
  <c r="F24" s="1"/>
  <c r="J84"/>
  <c r="J26"/>
  <c r="J24" s="1"/>
  <c r="F102"/>
  <c r="H102" s="1"/>
  <c r="D101"/>
  <c r="D42"/>
  <c r="F105"/>
  <c r="H161"/>
  <c r="B161" s="1"/>
  <c r="H72"/>
  <c r="H71" s="1"/>
  <c r="B71" s="1"/>
  <c r="F168"/>
  <c r="D167"/>
  <c r="D78"/>
  <c r="H168"/>
  <c r="B204"/>
  <c r="D196"/>
  <c r="F149"/>
  <c r="C195"/>
  <c r="L195" s="1"/>
  <c r="E12"/>
  <c r="G14"/>
  <c r="K18"/>
  <c r="K17" s="1"/>
  <c r="C20"/>
  <c r="L20" s="1"/>
  <c r="G22"/>
  <c r="G21" s="1"/>
  <c r="D23"/>
  <c r="E25"/>
  <c r="C42"/>
  <c r="L42" s="1"/>
  <c r="G54"/>
  <c r="G46" s="1"/>
  <c r="B57"/>
  <c r="G76"/>
  <c r="J104"/>
  <c r="G119"/>
  <c r="B107"/>
  <c r="H20"/>
  <c r="B137"/>
  <c r="J149"/>
  <c r="C161"/>
  <c r="L161" s="1"/>
  <c r="B162"/>
  <c r="I178"/>
  <c r="G166"/>
  <c r="C166" s="1"/>
  <c r="I208"/>
  <c r="C79"/>
  <c r="L79" s="1"/>
  <c r="E13"/>
  <c r="C13" s="1"/>
  <c r="L13" s="1"/>
  <c r="J103"/>
  <c r="J43" s="1"/>
  <c r="J13" s="1"/>
  <c r="D149"/>
  <c r="E178"/>
  <c r="D26"/>
  <c r="E27"/>
  <c r="C27" s="1"/>
  <c r="L27" s="1"/>
  <c r="F48"/>
  <c r="B48" s="1"/>
  <c r="F72"/>
  <c r="F71" s="1"/>
  <c r="C196"/>
  <c r="K11" i="49"/>
  <c r="G119"/>
  <c r="G105"/>
  <c r="C106"/>
  <c r="E17"/>
  <c r="K41"/>
  <c r="K13"/>
  <c r="G25"/>
  <c r="G24" s="1"/>
  <c r="G54"/>
  <c r="C57"/>
  <c r="L57" s="1"/>
  <c r="E27"/>
  <c r="C27" s="1"/>
  <c r="L27" s="1"/>
  <c r="E54"/>
  <c r="I27"/>
  <c r="I54"/>
  <c r="C86"/>
  <c r="L86" s="1"/>
  <c r="E84"/>
  <c r="K119"/>
  <c r="K105"/>
  <c r="H149"/>
  <c r="H135"/>
  <c r="F161"/>
  <c r="F72"/>
  <c r="F71" s="1"/>
  <c r="C166"/>
  <c r="E165"/>
  <c r="C165" s="1"/>
  <c r="L165" s="1"/>
  <c r="I208"/>
  <c r="I195"/>
  <c r="F195"/>
  <c r="F208"/>
  <c r="D208"/>
  <c r="E208"/>
  <c r="E195"/>
  <c r="A125"/>
  <c r="A155"/>
  <c r="A185" s="1"/>
  <c r="C53"/>
  <c r="L53" s="1"/>
  <c r="E51"/>
  <c r="C51" s="1"/>
  <c r="L51" s="1"/>
  <c r="E23"/>
  <c r="I51"/>
  <c r="I23"/>
  <c r="I21" s="1"/>
  <c r="D101"/>
  <c r="F103"/>
  <c r="D43"/>
  <c r="C137"/>
  <c r="L137" s="1"/>
  <c r="E136"/>
  <c r="H168"/>
  <c r="K21"/>
  <c r="C105"/>
  <c r="L105" s="1"/>
  <c r="E178"/>
  <c r="G23"/>
  <c r="G21" s="1"/>
  <c r="G16" s="1"/>
  <c r="E26"/>
  <c r="G46"/>
  <c r="F24"/>
  <c r="I76"/>
  <c r="C81"/>
  <c r="L81" s="1"/>
  <c r="G149"/>
  <c r="D178"/>
  <c r="F166"/>
  <c r="J170"/>
  <c r="I13"/>
  <c r="I11" s="1"/>
  <c r="K23"/>
  <c r="D25"/>
  <c r="I26"/>
  <c r="I24" s="1"/>
  <c r="B50"/>
  <c r="F54"/>
  <c r="G76"/>
  <c r="D84"/>
  <c r="D136"/>
  <c r="I136"/>
  <c r="I178"/>
  <c r="B197"/>
  <c r="G196"/>
  <c r="C196" s="1"/>
  <c r="K196"/>
  <c r="K25"/>
  <c r="K54"/>
  <c r="K46" s="1"/>
  <c r="B52"/>
  <c r="D51"/>
  <c r="B51" s="1"/>
  <c r="D22"/>
  <c r="H51"/>
  <c r="H22"/>
  <c r="H21" s="1"/>
  <c r="D71"/>
  <c r="C73"/>
  <c r="L73" s="1"/>
  <c r="E71"/>
  <c r="C71" s="1"/>
  <c r="L71" s="1"/>
  <c r="F107"/>
  <c r="F106" s="1"/>
  <c r="F48"/>
  <c r="C12"/>
  <c r="L12" s="1"/>
  <c r="E11"/>
  <c r="G41"/>
  <c r="C41" s="1"/>
  <c r="L41" s="1"/>
  <c r="G13"/>
  <c r="G11" s="1"/>
  <c r="D14"/>
  <c r="D47"/>
  <c r="D18"/>
  <c r="C49"/>
  <c r="L49" s="1"/>
  <c r="E47"/>
  <c r="E19"/>
  <c r="I47"/>
  <c r="I19"/>
  <c r="I17" s="1"/>
  <c r="B56"/>
  <c r="D54"/>
  <c r="D26"/>
  <c r="H54"/>
  <c r="H26"/>
  <c r="H24" s="1"/>
  <c r="C77"/>
  <c r="L77" s="1"/>
  <c r="E76"/>
  <c r="F84"/>
  <c r="F76" s="1"/>
  <c r="F27"/>
  <c r="J84"/>
  <c r="J27"/>
  <c r="H102"/>
  <c r="D106"/>
  <c r="C13"/>
  <c r="L13" s="1"/>
  <c r="J24"/>
  <c r="C18"/>
  <c r="L18" s="1"/>
  <c r="K17"/>
  <c r="C20"/>
  <c r="L20" s="1"/>
  <c r="B23"/>
  <c r="C25"/>
  <c r="L25" s="1"/>
  <c r="D76"/>
  <c r="J108"/>
  <c r="B108" s="1"/>
  <c r="K149"/>
  <c r="D27"/>
  <c r="E28"/>
  <c r="C74"/>
  <c r="L74" s="1"/>
  <c r="C78"/>
  <c r="L78" s="1"/>
  <c r="C82"/>
  <c r="L82" s="1"/>
  <c r="H104"/>
  <c r="H44" s="1"/>
  <c r="H14" s="1"/>
  <c r="H108"/>
  <c r="H162"/>
  <c r="H200"/>
  <c r="J24" i="48"/>
  <c r="G41"/>
  <c r="G12"/>
  <c r="G11" s="1"/>
  <c r="I51"/>
  <c r="I22"/>
  <c r="I21" s="1"/>
  <c r="D54"/>
  <c r="B55"/>
  <c r="D25"/>
  <c r="H54"/>
  <c r="H25"/>
  <c r="H24" s="1"/>
  <c r="F54"/>
  <c r="F27"/>
  <c r="B27" s="1"/>
  <c r="E25"/>
  <c r="C85"/>
  <c r="L85" s="1"/>
  <c r="K27"/>
  <c r="D105"/>
  <c r="B106"/>
  <c r="J107"/>
  <c r="J106" s="1"/>
  <c r="J48"/>
  <c r="E135"/>
  <c r="C136"/>
  <c r="E149"/>
  <c r="E14"/>
  <c r="E41"/>
  <c r="C44"/>
  <c r="L44" s="1"/>
  <c r="E47"/>
  <c r="E18"/>
  <c r="C48"/>
  <c r="L48" s="1"/>
  <c r="I135"/>
  <c r="I149"/>
  <c r="G178"/>
  <c r="G165"/>
  <c r="F168"/>
  <c r="D167"/>
  <c r="D78"/>
  <c r="H201"/>
  <c r="B201" s="1"/>
  <c r="H82"/>
  <c r="B202"/>
  <c r="B204"/>
  <c r="D196"/>
  <c r="D21"/>
  <c r="I14"/>
  <c r="I11" s="1"/>
  <c r="I41"/>
  <c r="I47"/>
  <c r="I18"/>
  <c r="I17" s="1"/>
  <c r="B83"/>
  <c r="D81"/>
  <c r="F102"/>
  <c r="D101"/>
  <c r="D119" s="1"/>
  <c r="D42"/>
  <c r="H102"/>
  <c r="F105"/>
  <c r="J200"/>
  <c r="H196"/>
  <c r="G24"/>
  <c r="F149"/>
  <c r="J162"/>
  <c r="B162" s="1"/>
  <c r="J170"/>
  <c r="I208"/>
  <c r="B14"/>
  <c r="C19"/>
  <c r="L19" s="1"/>
  <c r="G54"/>
  <c r="G46" s="1"/>
  <c r="B57"/>
  <c r="E76"/>
  <c r="I84"/>
  <c r="I76" s="1"/>
  <c r="J104"/>
  <c r="J44" s="1"/>
  <c r="J14" s="1"/>
  <c r="G119"/>
  <c r="H20"/>
  <c r="B137"/>
  <c r="C166"/>
  <c r="C167"/>
  <c r="L167" s="1"/>
  <c r="K166"/>
  <c r="E208"/>
  <c r="E51"/>
  <c r="C51" s="1"/>
  <c r="L51" s="1"/>
  <c r="E22"/>
  <c r="C52"/>
  <c r="L52" s="1"/>
  <c r="J27"/>
  <c r="J54"/>
  <c r="G27"/>
  <c r="G84"/>
  <c r="H161"/>
  <c r="H72"/>
  <c r="H71" s="1"/>
  <c r="D13"/>
  <c r="E71"/>
  <c r="C71" s="1"/>
  <c r="L71" s="1"/>
  <c r="C72"/>
  <c r="L72" s="1"/>
  <c r="D50"/>
  <c r="B110"/>
  <c r="J110"/>
  <c r="J50" s="1"/>
  <c r="K41"/>
  <c r="K12"/>
  <c r="K11" s="1"/>
  <c r="F23"/>
  <c r="F21" s="1"/>
  <c r="F51"/>
  <c r="J23"/>
  <c r="J21" s="1"/>
  <c r="J51"/>
  <c r="B51" s="1"/>
  <c r="C56"/>
  <c r="L56" s="1"/>
  <c r="E54"/>
  <c r="E26"/>
  <c r="C26" s="1"/>
  <c r="L26" s="1"/>
  <c r="I54"/>
  <c r="I26"/>
  <c r="I24" s="1"/>
  <c r="F84"/>
  <c r="F26"/>
  <c r="F24" s="1"/>
  <c r="J84"/>
  <c r="B84" s="1"/>
  <c r="J26"/>
  <c r="E106"/>
  <c r="C107"/>
  <c r="L107" s="1"/>
  <c r="H107"/>
  <c r="H106" s="1"/>
  <c r="H48"/>
  <c r="F195"/>
  <c r="F208"/>
  <c r="G208"/>
  <c r="G195"/>
  <c r="K195"/>
  <c r="K208"/>
  <c r="J149"/>
  <c r="C23"/>
  <c r="L23" s="1"/>
  <c r="E84"/>
  <c r="K119"/>
  <c r="B136"/>
  <c r="B149" s="1"/>
  <c r="E12"/>
  <c r="K18"/>
  <c r="K17" s="1"/>
  <c r="E20"/>
  <c r="C20" s="1"/>
  <c r="L20" s="1"/>
  <c r="G22"/>
  <c r="G21" s="1"/>
  <c r="G16" s="1"/>
  <c r="C42"/>
  <c r="L42" s="1"/>
  <c r="B44"/>
  <c r="K54"/>
  <c r="K46" s="1"/>
  <c r="G76"/>
  <c r="B108"/>
  <c r="I119"/>
  <c r="B135"/>
  <c r="A155"/>
  <c r="A185" s="1"/>
  <c r="C195"/>
  <c r="L195" s="1"/>
  <c r="C79"/>
  <c r="L79" s="1"/>
  <c r="E178"/>
  <c r="E13"/>
  <c r="C13" s="1"/>
  <c r="L13" s="1"/>
  <c r="J103"/>
  <c r="J43" s="1"/>
  <c r="J13" s="1"/>
  <c r="D149"/>
  <c r="D26"/>
  <c r="E27"/>
  <c r="C27" s="1"/>
  <c r="L27" s="1"/>
  <c r="F48"/>
  <c r="F72"/>
  <c r="F71" s="1"/>
  <c r="F80"/>
  <c r="F20" s="1"/>
  <c r="B103"/>
  <c r="F161"/>
  <c r="C196"/>
  <c r="H135" i="47"/>
  <c r="H149"/>
  <c r="K105"/>
  <c r="K119"/>
  <c r="A125"/>
  <c r="A155"/>
  <c r="A185" s="1"/>
  <c r="C53"/>
  <c r="L53" s="1"/>
  <c r="E51"/>
  <c r="C51" s="1"/>
  <c r="L51" s="1"/>
  <c r="E23"/>
  <c r="K77"/>
  <c r="K19"/>
  <c r="F107"/>
  <c r="F106" s="1"/>
  <c r="F48"/>
  <c r="F161"/>
  <c r="F72"/>
  <c r="F71" s="1"/>
  <c r="E208"/>
  <c r="C196"/>
  <c r="E195"/>
  <c r="K41"/>
  <c r="K13"/>
  <c r="K11" s="1"/>
  <c r="G25"/>
  <c r="G24" s="1"/>
  <c r="G54"/>
  <c r="K25"/>
  <c r="K54"/>
  <c r="C57"/>
  <c r="L57" s="1"/>
  <c r="E27"/>
  <c r="E54"/>
  <c r="I27"/>
  <c r="I54"/>
  <c r="G81"/>
  <c r="G23"/>
  <c r="K81"/>
  <c r="K23"/>
  <c r="K21" s="1"/>
  <c r="C86"/>
  <c r="L86" s="1"/>
  <c r="E26"/>
  <c r="E84"/>
  <c r="I84"/>
  <c r="I76" s="1"/>
  <c r="I26"/>
  <c r="G105"/>
  <c r="G119"/>
  <c r="D106"/>
  <c r="F12"/>
  <c r="B52"/>
  <c r="D51"/>
  <c r="D22"/>
  <c r="H51"/>
  <c r="H22"/>
  <c r="H21" s="1"/>
  <c r="D71"/>
  <c r="C73"/>
  <c r="L73" s="1"/>
  <c r="E71"/>
  <c r="C71" s="1"/>
  <c r="L71" s="1"/>
  <c r="D20"/>
  <c r="H103"/>
  <c r="H43" s="1"/>
  <c r="H13" s="1"/>
  <c r="D101"/>
  <c r="F103"/>
  <c r="D43"/>
  <c r="C137"/>
  <c r="L137" s="1"/>
  <c r="E136"/>
  <c r="I11"/>
  <c r="K46"/>
  <c r="E21"/>
  <c r="J108"/>
  <c r="K149"/>
  <c r="G208"/>
  <c r="G21"/>
  <c r="B28"/>
  <c r="G46"/>
  <c r="J50"/>
  <c r="J24"/>
  <c r="B58"/>
  <c r="C81"/>
  <c r="L81" s="1"/>
  <c r="H84"/>
  <c r="D136"/>
  <c r="J170"/>
  <c r="J80" s="1"/>
  <c r="B80" s="1"/>
  <c r="I51"/>
  <c r="I23"/>
  <c r="I21" s="1"/>
  <c r="G77"/>
  <c r="G76" s="1"/>
  <c r="G19"/>
  <c r="G17" s="1"/>
  <c r="G16" s="1"/>
  <c r="F22"/>
  <c r="F21" s="1"/>
  <c r="F81"/>
  <c r="F76" s="1"/>
  <c r="J81"/>
  <c r="J22"/>
  <c r="J21" s="1"/>
  <c r="F165"/>
  <c r="F178"/>
  <c r="C12"/>
  <c r="L12" s="1"/>
  <c r="E11"/>
  <c r="G41"/>
  <c r="G13"/>
  <c r="G11" s="1"/>
  <c r="D14"/>
  <c r="D47"/>
  <c r="D18"/>
  <c r="C49"/>
  <c r="L49" s="1"/>
  <c r="E47"/>
  <c r="E19"/>
  <c r="I47"/>
  <c r="I19"/>
  <c r="I17" s="1"/>
  <c r="B56"/>
  <c r="D54"/>
  <c r="D26"/>
  <c r="H54"/>
  <c r="H26"/>
  <c r="H24" s="1"/>
  <c r="C77"/>
  <c r="L77" s="1"/>
  <c r="B85"/>
  <c r="D25"/>
  <c r="F84"/>
  <c r="F27"/>
  <c r="F24" s="1"/>
  <c r="J84"/>
  <c r="B84" s="1"/>
  <c r="J27"/>
  <c r="C166"/>
  <c r="E165"/>
  <c r="C165" s="1"/>
  <c r="L165" s="1"/>
  <c r="I208"/>
  <c r="I195"/>
  <c r="J200"/>
  <c r="J196" s="1"/>
  <c r="H196"/>
  <c r="K17"/>
  <c r="K208"/>
  <c r="K88" s="1"/>
  <c r="B19"/>
  <c r="C22"/>
  <c r="L22" s="1"/>
  <c r="C41"/>
  <c r="L41" s="1"/>
  <c r="J42"/>
  <c r="D76"/>
  <c r="J76"/>
  <c r="B81"/>
  <c r="B82"/>
  <c r="C105"/>
  <c r="L105" s="1"/>
  <c r="C106"/>
  <c r="H165"/>
  <c r="B167"/>
  <c r="I178"/>
  <c r="F196"/>
  <c r="D178"/>
  <c r="D196"/>
  <c r="D27"/>
  <c r="E28"/>
  <c r="C74"/>
  <c r="L74" s="1"/>
  <c r="C78"/>
  <c r="L78" s="1"/>
  <c r="C82"/>
  <c r="L82" s="1"/>
  <c r="H104"/>
  <c r="H44" s="1"/>
  <c r="H14" s="1"/>
  <c r="H108"/>
  <c r="H162"/>
  <c r="B200"/>
  <c r="H42"/>
  <c r="H78"/>
  <c r="H59" i="46"/>
  <c r="H45"/>
  <c r="I75"/>
  <c r="F105"/>
  <c r="F119"/>
  <c r="G165"/>
  <c r="G179"/>
  <c r="K165"/>
  <c r="K179"/>
  <c r="E239"/>
  <c r="E225"/>
  <c r="C226"/>
  <c r="E149"/>
  <c r="E135"/>
  <c r="C136"/>
  <c r="I149"/>
  <c r="I135"/>
  <c r="F195"/>
  <c r="F209"/>
  <c r="J209"/>
  <c r="J195"/>
  <c r="G11"/>
  <c r="G46"/>
  <c r="K46"/>
  <c r="B54"/>
  <c r="E76"/>
  <c r="H76"/>
  <c r="G76"/>
  <c r="J119"/>
  <c r="J105"/>
  <c r="I225"/>
  <c r="I239"/>
  <c r="J45"/>
  <c r="J59"/>
  <c r="D119"/>
  <c r="D105"/>
  <c r="B106"/>
  <c r="B119" s="1"/>
  <c r="H119"/>
  <c r="H105"/>
  <c r="K106"/>
  <c r="C114"/>
  <c r="L114" s="1"/>
  <c r="C166"/>
  <c r="E179"/>
  <c r="E165"/>
  <c r="I179"/>
  <c r="I165"/>
  <c r="D269"/>
  <c r="D255"/>
  <c r="B256"/>
  <c r="B269" s="1"/>
  <c r="H255"/>
  <c r="H269"/>
  <c r="B41"/>
  <c r="C41"/>
  <c r="L41" s="1"/>
  <c r="C255"/>
  <c r="L255" s="1"/>
  <c r="F45"/>
  <c r="F59"/>
  <c r="C47"/>
  <c r="L47" s="1"/>
  <c r="G149"/>
  <c r="G135"/>
  <c r="K135"/>
  <c r="K149"/>
  <c r="B196"/>
  <c r="B209" s="1"/>
  <c r="D195"/>
  <c r="D209"/>
  <c r="H209"/>
  <c r="H195"/>
  <c r="K11"/>
  <c r="I46"/>
  <c r="B135"/>
  <c r="B225"/>
  <c r="B74"/>
  <c r="C79"/>
  <c r="L79" s="1"/>
  <c r="G119"/>
  <c r="D149"/>
  <c r="C167"/>
  <c r="L167" s="1"/>
  <c r="E12"/>
  <c r="I12"/>
  <c r="F13"/>
  <c r="J13"/>
  <c r="G18"/>
  <c r="K18"/>
  <c r="D19"/>
  <c r="H19"/>
  <c r="H17" s="1"/>
  <c r="E20"/>
  <c r="C20" s="1"/>
  <c r="L20" s="1"/>
  <c r="G22"/>
  <c r="K22"/>
  <c r="D23"/>
  <c r="D21" s="1"/>
  <c r="H23"/>
  <c r="H21" s="1"/>
  <c r="F25"/>
  <c r="J25"/>
  <c r="G26"/>
  <c r="G24" s="1"/>
  <c r="K26"/>
  <c r="K24" s="1"/>
  <c r="D27"/>
  <c r="B27" s="1"/>
  <c r="E28"/>
  <c r="C28" s="1"/>
  <c r="L28" s="1"/>
  <c r="E105"/>
  <c r="I105"/>
  <c r="C115"/>
  <c r="L115" s="1"/>
  <c r="F135"/>
  <c r="J135"/>
  <c r="D165"/>
  <c r="H165"/>
  <c r="F179"/>
  <c r="J179"/>
  <c r="G195"/>
  <c r="C195" s="1"/>
  <c r="L195" s="1"/>
  <c r="K195"/>
  <c r="E209"/>
  <c r="I209"/>
  <c r="D239"/>
  <c r="H239"/>
  <c r="C269"/>
  <c r="L269" s="1"/>
  <c r="G269"/>
  <c r="K269"/>
  <c r="C52"/>
  <c r="L52" s="1"/>
  <c r="H149"/>
  <c r="D12"/>
  <c r="H12"/>
  <c r="H11" s="1"/>
  <c r="E13"/>
  <c r="C13" s="1"/>
  <c r="L13" s="1"/>
  <c r="I13"/>
  <c r="E17"/>
  <c r="F18"/>
  <c r="F17" s="1"/>
  <c r="J18"/>
  <c r="J17" s="1"/>
  <c r="G19"/>
  <c r="K19"/>
  <c r="D20"/>
  <c r="B20" s="1"/>
  <c r="E21"/>
  <c r="F22"/>
  <c r="F21" s="1"/>
  <c r="J22"/>
  <c r="J21" s="1"/>
  <c r="G23"/>
  <c r="C23" s="1"/>
  <c r="L23" s="1"/>
  <c r="K23"/>
  <c r="E25"/>
  <c r="I25"/>
  <c r="F26"/>
  <c r="B26" s="1"/>
  <c r="J26"/>
  <c r="D28"/>
  <c r="C42"/>
  <c r="L42" s="1"/>
  <c r="D47"/>
  <c r="D51"/>
  <c r="B51" s="1"/>
  <c r="E71"/>
  <c r="B72"/>
  <c r="C77"/>
  <c r="L77" s="1"/>
  <c r="C85"/>
  <c r="L85" s="1"/>
  <c r="B107"/>
  <c r="B136"/>
  <c r="B149" s="1"/>
  <c r="C137"/>
  <c r="L137" s="1"/>
  <c r="C196"/>
  <c r="B226"/>
  <c r="B239" s="1"/>
  <c r="C227"/>
  <c r="L227" s="1"/>
  <c r="B257"/>
  <c r="D50" i="20"/>
  <c r="B115" i="19"/>
  <c r="F144" i="44"/>
  <c r="F72"/>
  <c r="F12" s="1"/>
  <c r="J103"/>
  <c r="J43" s="1"/>
  <c r="J13" s="1"/>
  <c r="H132"/>
  <c r="H131" s="1"/>
  <c r="B243" i="14"/>
  <c r="H64"/>
  <c r="F64"/>
  <c r="J64"/>
  <c r="D64"/>
  <c r="B228"/>
  <c r="B234"/>
  <c r="C243"/>
  <c r="L243" s="1"/>
  <c r="C238"/>
  <c r="L238" s="1"/>
  <c r="B242"/>
  <c r="B238"/>
  <c r="E228"/>
  <c r="C228" s="1"/>
  <c r="L228" s="1"/>
  <c r="B229"/>
  <c r="C234"/>
  <c r="L234" s="1"/>
  <c r="C242"/>
  <c r="L242" s="1"/>
  <c r="C111" i="19"/>
  <c r="L111" s="1"/>
  <c r="C112"/>
  <c r="L112" s="1"/>
  <c r="D111"/>
  <c r="G107"/>
  <c r="G106" s="1"/>
  <c r="G119" s="1"/>
  <c r="K106"/>
  <c r="K105" s="1"/>
  <c r="C114"/>
  <c r="L114" s="1"/>
  <c r="E106"/>
  <c r="E119" s="1"/>
  <c r="C115"/>
  <c r="L115" s="1"/>
  <c r="G105"/>
  <c r="I106"/>
  <c r="I119" s="1"/>
  <c r="B114"/>
  <c r="H102"/>
  <c r="H101" s="1"/>
  <c r="C107"/>
  <c r="L107" s="1"/>
  <c r="D101"/>
  <c r="J85" i="44"/>
  <c r="J144"/>
  <c r="B145"/>
  <c r="F25"/>
  <c r="H85"/>
  <c r="I25"/>
  <c r="C144"/>
  <c r="L144" s="1"/>
  <c r="I76"/>
  <c r="I89" s="1"/>
  <c r="D84"/>
  <c r="F84"/>
  <c r="J84"/>
  <c r="I136"/>
  <c r="I135" s="1"/>
  <c r="D144"/>
  <c r="H144"/>
  <c r="E25"/>
  <c r="E24" s="1"/>
  <c r="D20"/>
  <c r="B20" s="1"/>
  <c r="H20"/>
  <c r="D78"/>
  <c r="D137"/>
  <c r="F137"/>
  <c r="H138"/>
  <c r="F78"/>
  <c r="F18" s="1"/>
  <c r="G18"/>
  <c r="C78"/>
  <c r="L78" s="1"/>
  <c r="G77"/>
  <c r="F136"/>
  <c r="F149" s="1"/>
  <c r="C77"/>
  <c r="L77" s="1"/>
  <c r="C137"/>
  <c r="L137" s="1"/>
  <c r="G136"/>
  <c r="D12"/>
  <c r="C72"/>
  <c r="L72" s="1"/>
  <c r="G71"/>
  <c r="I12"/>
  <c r="I11" s="1"/>
  <c r="H72"/>
  <c r="H71" s="1"/>
  <c r="F71"/>
  <c r="J132"/>
  <c r="B55"/>
  <c r="C50"/>
  <c r="L50" s="1"/>
  <c r="G20"/>
  <c r="H105" i="7"/>
  <c r="J105" s="1"/>
  <c r="H110" i="20"/>
  <c r="J110" s="1"/>
  <c r="H80"/>
  <c r="H45" i="44"/>
  <c r="B43"/>
  <c r="H13"/>
  <c r="G105"/>
  <c r="G119"/>
  <c r="K105"/>
  <c r="K119"/>
  <c r="K45"/>
  <c r="I75"/>
  <c r="C25"/>
  <c r="L25" s="1"/>
  <c r="I149"/>
  <c r="G149"/>
  <c r="G135"/>
  <c r="K149"/>
  <c r="K135"/>
  <c r="B26"/>
  <c r="G17"/>
  <c r="G21"/>
  <c r="F24"/>
  <c r="K11"/>
  <c r="C19"/>
  <c r="L19" s="1"/>
  <c r="C27"/>
  <c r="L27" s="1"/>
  <c r="C13"/>
  <c r="L13" s="1"/>
  <c r="J46"/>
  <c r="I24"/>
  <c r="I16" s="1"/>
  <c r="G76"/>
  <c r="K76"/>
  <c r="C81"/>
  <c r="L81" s="1"/>
  <c r="C48"/>
  <c r="L48" s="1"/>
  <c r="B106"/>
  <c r="E12"/>
  <c r="G14"/>
  <c r="G11" s="1"/>
  <c r="K18"/>
  <c r="K17" s="1"/>
  <c r="H19"/>
  <c r="K22"/>
  <c r="K21" s="1"/>
  <c r="D23"/>
  <c r="B23" s="1"/>
  <c r="K26"/>
  <c r="K24" s="1"/>
  <c r="H27"/>
  <c r="E28"/>
  <c r="C28" s="1"/>
  <c r="L28" s="1"/>
  <c r="K41"/>
  <c r="K59" s="1"/>
  <c r="I59"/>
  <c r="B102"/>
  <c r="B141"/>
  <c r="D13"/>
  <c r="E14"/>
  <c r="C14" s="1"/>
  <c r="L14" s="1"/>
  <c r="E18"/>
  <c r="D21"/>
  <c r="E22"/>
  <c r="D25"/>
  <c r="E26"/>
  <c r="E41"/>
  <c r="C41" s="1"/>
  <c r="L41" s="1"/>
  <c r="I41"/>
  <c r="B42"/>
  <c r="C43"/>
  <c r="L43" s="1"/>
  <c r="D44"/>
  <c r="E45"/>
  <c r="G47"/>
  <c r="B50"/>
  <c r="G51"/>
  <c r="C51" s="1"/>
  <c r="L51" s="1"/>
  <c r="F54"/>
  <c r="F46" s="1"/>
  <c r="J54"/>
  <c r="C55"/>
  <c r="L55" s="1"/>
  <c r="B58"/>
  <c r="D71"/>
  <c r="E84"/>
  <c r="C84" s="1"/>
  <c r="L84" s="1"/>
  <c r="F104"/>
  <c r="H104" s="1"/>
  <c r="F105"/>
  <c r="B105" s="1"/>
  <c r="J105"/>
  <c r="C106"/>
  <c r="E136"/>
  <c r="B86"/>
  <c r="C87"/>
  <c r="L87" s="1"/>
  <c r="F13"/>
  <c r="D19"/>
  <c r="B19" s="1"/>
  <c r="E20"/>
  <c r="C20" s="1"/>
  <c r="L20" s="1"/>
  <c r="H23"/>
  <c r="H21" s="1"/>
  <c r="G26"/>
  <c r="G24" s="1"/>
  <c r="D27"/>
  <c r="B27" s="1"/>
  <c r="D54"/>
  <c r="B103"/>
  <c r="D47"/>
  <c r="D51"/>
  <c r="B51" s="1"/>
  <c r="E71"/>
  <c r="C71" s="1"/>
  <c r="L71" s="1"/>
  <c r="D101"/>
  <c r="D104" i="15"/>
  <c r="F104" s="1"/>
  <c r="H110"/>
  <c r="F110"/>
  <c r="F50" s="1"/>
  <c r="D110"/>
  <c r="H140"/>
  <c r="H136" s="1"/>
  <c r="H135" s="1"/>
  <c r="F140"/>
  <c r="D140"/>
  <c r="H169"/>
  <c r="F169"/>
  <c r="D169"/>
  <c r="D167"/>
  <c r="F167" s="1"/>
  <c r="C148"/>
  <c r="L148" s="1"/>
  <c r="B148"/>
  <c r="C147"/>
  <c r="L147" s="1"/>
  <c r="B147"/>
  <c r="L146"/>
  <c r="C146"/>
  <c r="B146"/>
  <c r="L145"/>
  <c r="C145"/>
  <c r="B145"/>
  <c r="K144"/>
  <c r="K136" s="1"/>
  <c r="J144"/>
  <c r="I144"/>
  <c r="H144"/>
  <c r="G144"/>
  <c r="G136" s="1"/>
  <c r="F144"/>
  <c r="E144"/>
  <c r="D144"/>
  <c r="C144"/>
  <c r="L144" s="1"/>
  <c r="B144"/>
  <c r="C143"/>
  <c r="L143" s="1"/>
  <c r="B143"/>
  <c r="C142"/>
  <c r="B142"/>
  <c r="K141"/>
  <c r="J141"/>
  <c r="I141"/>
  <c r="H141"/>
  <c r="G141"/>
  <c r="F141"/>
  <c r="E141"/>
  <c r="D141"/>
  <c r="L140"/>
  <c r="C140"/>
  <c r="C139"/>
  <c r="L139" s="1"/>
  <c r="B139"/>
  <c r="C138"/>
  <c r="L138" s="1"/>
  <c r="B138"/>
  <c r="K137"/>
  <c r="J137"/>
  <c r="I137"/>
  <c r="H137"/>
  <c r="G137"/>
  <c r="F137"/>
  <c r="E137"/>
  <c r="D137"/>
  <c r="B137" s="1"/>
  <c r="D136"/>
  <c r="D135" s="1"/>
  <c r="C134"/>
  <c r="L134" s="1"/>
  <c r="B134"/>
  <c r="C133"/>
  <c r="L133" s="1"/>
  <c r="B133"/>
  <c r="C132"/>
  <c r="L132" s="1"/>
  <c r="B132"/>
  <c r="K131"/>
  <c r="J131"/>
  <c r="I131"/>
  <c r="H131"/>
  <c r="G131"/>
  <c r="F131"/>
  <c r="E131"/>
  <c r="C131" s="1"/>
  <c r="L131" s="1"/>
  <c r="D131"/>
  <c r="B131" s="1"/>
  <c r="D69" i="16"/>
  <c r="F69" s="1"/>
  <c r="H69" s="1"/>
  <c r="J69" s="1"/>
  <c r="D77"/>
  <c r="F77" s="1"/>
  <c r="H77" s="1"/>
  <c r="J77" s="1"/>
  <c r="D75"/>
  <c r="F75" s="1"/>
  <c r="H75" s="1"/>
  <c r="J75" s="1"/>
  <c r="J137" i="17"/>
  <c r="J136" s="1"/>
  <c r="J135" s="1"/>
  <c r="H137"/>
  <c r="H136" s="1"/>
  <c r="H135" s="1"/>
  <c r="F137"/>
  <c r="F136" s="1"/>
  <c r="F135" s="1"/>
  <c r="K25" i="19"/>
  <c r="J25"/>
  <c r="I25"/>
  <c r="H25"/>
  <c r="G25"/>
  <c r="F25"/>
  <c r="E25"/>
  <c r="D25"/>
  <c r="K55"/>
  <c r="J55"/>
  <c r="I55"/>
  <c r="H55"/>
  <c r="G55"/>
  <c r="F55"/>
  <c r="E55"/>
  <c r="D55"/>
  <c r="L238"/>
  <c r="C238"/>
  <c r="B238"/>
  <c r="C237"/>
  <c r="L237" s="1"/>
  <c r="B237"/>
  <c r="L236"/>
  <c r="C236"/>
  <c r="B236"/>
  <c r="C235"/>
  <c r="L235" s="1"/>
  <c r="B235"/>
  <c r="L234"/>
  <c r="K234"/>
  <c r="J234"/>
  <c r="I234"/>
  <c r="H234"/>
  <c r="G234"/>
  <c r="F234"/>
  <c r="E234"/>
  <c r="D234"/>
  <c r="B234" s="1"/>
  <c r="C234"/>
  <c r="C233"/>
  <c r="L233" s="1"/>
  <c r="B233"/>
  <c r="L232"/>
  <c r="C232"/>
  <c r="B232"/>
  <c r="K231"/>
  <c r="J231"/>
  <c r="I231"/>
  <c r="H231"/>
  <c r="G231"/>
  <c r="F231"/>
  <c r="E231"/>
  <c r="C231" s="1"/>
  <c r="L231" s="1"/>
  <c r="D231"/>
  <c r="B231" s="1"/>
  <c r="L230"/>
  <c r="H230"/>
  <c r="H110" s="1"/>
  <c r="F230"/>
  <c r="F110" s="1"/>
  <c r="D230"/>
  <c r="D110" s="1"/>
  <c r="C230"/>
  <c r="C229"/>
  <c r="L229" s="1"/>
  <c r="B229"/>
  <c r="L228"/>
  <c r="D228"/>
  <c r="D108" s="1"/>
  <c r="D107" s="1"/>
  <c r="C228"/>
  <c r="K227"/>
  <c r="K226" s="1"/>
  <c r="I227"/>
  <c r="I226" s="1"/>
  <c r="G227"/>
  <c r="E227"/>
  <c r="E226" s="1"/>
  <c r="L224"/>
  <c r="C224"/>
  <c r="B224"/>
  <c r="C223"/>
  <c r="L223" s="1"/>
  <c r="B223"/>
  <c r="L222"/>
  <c r="D222"/>
  <c r="F222" s="1"/>
  <c r="F221" s="1"/>
  <c r="C222"/>
  <c r="K221"/>
  <c r="I221"/>
  <c r="G221"/>
  <c r="E221"/>
  <c r="C221"/>
  <c r="L221" s="1"/>
  <c r="F200"/>
  <c r="F140"/>
  <c r="D192"/>
  <c r="F192" s="1"/>
  <c r="D198"/>
  <c r="H170"/>
  <c r="J170" s="1"/>
  <c r="F170"/>
  <c r="D170"/>
  <c r="D132"/>
  <c r="F132" s="1"/>
  <c r="F138"/>
  <c r="D138"/>
  <c r="C118" i="20"/>
  <c r="L118" s="1"/>
  <c r="B118"/>
  <c r="C117"/>
  <c r="L117" s="1"/>
  <c r="B117"/>
  <c r="L116"/>
  <c r="C116"/>
  <c r="B116"/>
  <c r="L115"/>
  <c r="C115"/>
  <c r="B115"/>
  <c r="K114"/>
  <c r="J114"/>
  <c r="I114"/>
  <c r="H114"/>
  <c r="G114"/>
  <c r="F114"/>
  <c r="E114"/>
  <c r="D114"/>
  <c r="C114"/>
  <c r="L114" s="1"/>
  <c r="B114"/>
  <c r="C113"/>
  <c r="L113" s="1"/>
  <c r="B113"/>
  <c r="L112"/>
  <c r="C112"/>
  <c r="B112"/>
  <c r="L111"/>
  <c r="K111"/>
  <c r="J111"/>
  <c r="I111"/>
  <c r="H111"/>
  <c r="G111"/>
  <c r="F111"/>
  <c r="E111"/>
  <c r="D111"/>
  <c r="B111" s="1"/>
  <c r="C111"/>
  <c r="C110"/>
  <c r="L110" s="1"/>
  <c r="C109"/>
  <c r="L109" s="1"/>
  <c r="B109"/>
  <c r="L108"/>
  <c r="C108"/>
  <c r="B108"/>
  <c r="L107"/>
  <c r="K107"/>
  <c r="J107"/>
  <c r="I107"/>
  <c r="I106" s="1"/>
  <c r="H107"/>
  <c r="G107"/>
  <c r="F107"/>
  <c r="E107"/>
  <c r="E106" s="1"/>
  <c r="D107"/>
  <c r="C107"/>
  <c r="K106"/>
  <c r="K105" s="1"/>
  <c r="G106"/>
  <c r="G105" s="1"/>
  <c r="L104"/>
  <c r="D104"/>
  <c r="C104"/>
  <c r="L103"/>
  <c r="D103"/>
  <c r="F103" s="1"/>
  <c r="C103"/>
  <c r="C102"/>
  <c r="L102" s="1"/>
  <c r="B102"/>
  <c r="K101"/>
  <c r="I101"/>
  <c r="G101"/>
  <c r="E101"/>
  <c r="C101" s="1"/>
  <c r="L101" s="1"/>
  <c r="D72" i="6"/>
  <c r="F72" s="1"/>
  <c r="D80"/>
  <c r="D78"/>
  <c r="F78" s="1"/>
  <c r="F80"/>
  <c r="H140" i="8"/>
  <c r="H50" s="1"/>
  <c r="F140"/>
  <c r="F50" s="1"/>
  <c r="D140"/>
  <c r="D50" s="1"/>
  <c r="H201" i="10"/>
  <c r="H202"/>
  <c r="H169"/>
  <c r="F169"/>
  <c r="D169"/>
  <c r="D167"/>
  <c r="F167" s="1"/>
  <c r="D161"/>
  <c r="F161" s="1"/>
  <c r="F104"/>
  <c r="F44" s="1"/>
  <c r="D104"/>
  <c r="H104" s="1"/>
  <c r="H44" s="1"/>
  <c r="F103"/>
  <c r="F43" s="1"/>
  <c r="D103"/>
  <c r="H103" s="1"/>
  <c r="H43" s="1"/>
  <c r="F102"/>
  <c r="F42" s="1"/>
  <c r="D102"/>
  <c r="H102" s="1"/>
  <c r="H42" s="1"/>
  <c r="H110"/>
  <c r="H50" s="1"/>
  <c r="F110"/>
  <c r="D110"/>
  <c r="J110" s="1"/>
  <c r="J50" s="1"/>
  <c r="D108"/>
  <c r="F108" s="1"/>
  <c r="K44"/>
  <c r="I44"/>
  <c r="G44"/>
  <c r="E44"/>
  <c r="K43"/>
  <c r="I43"/>
  <c r="G43"/>
  <c r="E43"/>
  <c r="D43"/>
  <c r="K42"/>
  <c r="I42"/>
  <c r="G42"/>
  <c r="E42"/>
  <c r="K50"/>
  <c r="I50"/>
  <c r="G50"/>
  <c r="F50"/>
  <c r="E50"/>
  <c r="K49"/>
  <c r="J49"/>
  <c r="I49"/>
  <c r="H49"/>
  <c r="G49"/>
  <c r="F49"/>
  <c r="E49"/>
  <c r="D49"/>
  <c r="K48"/>
  <c r="I48"/>
  <c r="G48"/>
  <c r="E48"/>
  <c r="D48"/>
  <c r="K53"/>
  <c r="J53"/>
  <c r="I53"/>
  <c r="H53"/>
  <c r="G53"/>
  <c r="F53"/>
  <c r="E53"/>
  <c r="D53"/>
  <c r="K52"/>
  <c r="J52"/>
  <c r="I52"/>
  <c r="H52"/>
  <c r="G52"/>
  <c r="F52"/>
  <c r="E52"/>
  <c r="D52"/>
  <c r="A124"/>
  <c r="L148"/>
  <c r="C148"/>
  <c r="B148"/>
  <c r="C147"/>
  <c r="L147" s="1"/>
  <c r="B147"/>
  <c r="L146"/>
  <c r="C146"/>
  <c r="B146"/>
  <c r="C145"/>
  <c r="L145" s="1"/>
  <c r="B145"/>
  <c r="L144"/>
  <c r="K144"/>
  <c r="J144"/>
  <c r="I144"/>
  <c r="H144"/>
  <c r="G144"/>
  <c r="F144"/>
  <c r="E144"/>
  <c r="D144"/>
  <c r="B144" s="1"/>
  <c r="C144"/>
  <c r="C143"/>
  <c r="L143" s="1"/>
  <c r="B143"/>
  <c r="L142"/>
  <c r="C142"/>
  <c r="B142"/>
  <c r="K141"/>
  <c r="J141"/>
  <c r="I141"/>
  <c r="H141"/>
  <c r="H136" s="1"/>
  <c r="H135" s="1"/>
  <c r="G141"/>
  <c r="F141"/>
  <c r="F136" s="1"/>
  <c r="F149" s="1"/>
  <c r="E141"/>
  <c r="D141"/>
  <c r="L140"/>
  <c r="C140"/>
  <c r="B140"/>
  <c r="C139"/>
  <c r="L139" s="1"/>
  <c r="B139"/>
  <c r="L138"/>
  <c r="C138"/>
  <c r="B138"/>
  <c r="K137"/>
  <c r="K136" s="1"/>
  <c r="J137"/>
  <c r="I137"/>
  <c r="I136" s="1"/>
  <c r="H137"/>
  <c r="G137"/>
  <c r="G136" s="1"/>
  <c r="F137"/>
  <c r="E137"/>
  <c r="E136" s="1"/>
  <c r="D137"/>
  <c r="B137" s="1"/>
  <c r="J136"/>
  <c r="J149" s="1"/>
  <c r="D136"/>
  <c r="D135" s="1"/>
  <c r="L134"/>
  <c r="C134"/>
  <c r="B134"/>
  <c r="C133"/>
  <c r="L133" s="1"/>
  <c r="B133"/>
  <c r="L132"/>
  <c r="C132"/>
  <c r="B132"/>
  <c r="K131"/>
  <c r="J131"/>
  <c r="I131"/>
  <c r="H131"/>
  <c r="G131"/>
  <c r="F131"/>
  <c r="E131"/>
  <c r="D131"/>
  <c r="C131"/>
  <c r="L131" s="1"/>
  <c r="B131"/>
  <c r="H72" i="11"/>
  <c r="K25"/>
  <c r="I25"/>
  <c r="G25"/>
  <c r="E25"/>
  <c r="D25"/>
  <c r="F25"/>
  <c r="K28"/>
  <c r="J28"/>
  <c r="I28"/>
  <c r="H28"/>
  <c r="G28"/>
  <c r="F28"/>
  <c r="E28"/>
  <c r="D28"/>
  <c r="K118"/>
  <c r="J118"/>
  <c r="I118"/>
  <c r="H118"/>
  <c r="G118"/>
  <c r="C118" s="1"/>
  <c r="L118" s="1"/>
  <c r="F118"/>
  <c r="E118"/>
  <c r="D118"/>
  <c r="K117"/>
  <c r="J117"/>
  <c r="I117"/>
  <c r="H117"/>
  <c r="G117"/>
  <c r="C117" s="1"/>
  <c r="L117" s="1"/>
  <c r="F117"/>
  <c r="E117"/>
  <c r="D117"/>
  <c r="K116"/>
  <c r="J116"/>
  <c r="I116"/>
  <c r="H116"/>
  <c r="G116"/>
  <c r="F116"/>
  <c r="B116" s="1"/>
  <c r="E116"/>
  <c r="D116"/>
  <c r="K115"/>
  <c r="K114" s="1"/>
  <c r="J115"/>
  <c r="J26" s="1"/>
  <c r="I115"/>
  <c r="I26" s="1"/>
  <c r="H115"/>
  <c r="H26" s="1"/>
  <c r="G115"/>
  <c r="F115"/>
  <c r="E115"/>
  <c r="D115"/>
  <c r="K113"/>
  <c r="I113"/>
  <c r="G113"/>
  <c r="E113"/>
  <c r="C113" s="1"/>
  <c r="L113" s="1"/>
  <c r="D113"/>
  <c r="K112"/>
  <c r="J112"/>
  <c r="I112"/>
  <c r="H112"/>
  <c r="G112"/>
  <c r="F112"/>
  <c r="E112"/>
  <c r="C112" s="1"/>
  <c r="L112" s="1"/>
  <c r="D112"/>
  <c r="B112" s="1"/>
  <c r="K110"/>
  <c r="J110"/>
  <c r="I110"/>
  <c r="H110"/>
  <c r="G110"/>
  <c r="F110"/>
  <c r="E110"/>
  <c r="D110"/>
  <c r="B110" s="1"/>
  <c r="K109"/>
  <c r="J109"/>
  <c r="I109"/>
  <c r="H109"/>
  <c r="G109"/>
  <c r="F109"/>
  <c r="E109"/>
  <c r="C109" s="1"/>
  <c r="L109" s="1"/>
  <c r="D109"/>
  <c r="K108"/>
  <c r="J108"/>
  <c r="J107" s="1"/>
  <c r="I108"/>
  <c r="H108"/>
  <c r="G108"/>
  <c r="F108"/>
  <c r="F107" s="1"/>
  <c r="E108"/>
  <c r="C108" s="1"/>
  <c r="L108" s="1"/>
  <c r="D108"/>
  <c r="K104"/>
  <c r="J104"/>
  <c r="I104"/>
  <c r="H104"/>
  <c r="G104"/>
  <c r="C104" s="1"/>
  <c r="L104" s="1"/>
  <c r="F104"/>
  <c r="B104" s="1"/>
  <c r="E104"/>
  <c r="D104"/>
  <c r="K103"/>
  <c r="J103"/>
  <c r="I103"/>
  <c r="H103"/>
  <c r="G103"/>
  <c r="C103" s="1"/>
  <c r="L103" s="1"/>
  <c r="F103"/>
  <c r="B103" s="1"/>
  <c r="E103"/>
  <c r="D103"/>
  <c r="K102"/>
  <c r="K101" s="1"/>
  <c r="J102"/>
  <c r="J101" s="1"/>
  <c r="I102"/>
  <c r="H102"/>
  <c r="H101" s="1"/>
  <c r="G102"/>
  <c r="G101" s="1"/>
  <c r="F102"/>
  <c r="F101" s="1"/>
  <c r="E102"/>
  <c r="D102"/>
  <c r="B118"/>
  <c r="J114"/>
  <c r="B117"/>
  <c r="E114"/>
  <c r="B115"/>
  <c r="H114"/>
  <c r="D114"/>
  <c r="K111"/>
  <c r="G111"/>
  <c r="I111"/>
  <c r="C110"/>
  <c r="L110" s="1"/>
  <c r="K107"/>
  <c r="G107"/>
  <c r="B109"/>
  <c r="B108"/>
  <c r="I107"/>
  <c r="H107"/>
  <c r="D107"/>
  <c r="I101"/>
  <c r="E101"/>
  <c r="D101"/>
  <c r="A95"/>
  <c r="K83"/>
  <c r="I83"/>
  <c r="G83"/>
  <c r="E83"/>
  <c r="D83"/>
  <c r="K82"/>
  <c r="J82"/>
  <c r="I82"/>
  <c r="H82"/>
  <c r="G82"/>
  <c r="F82"/>
  <c r="E82"/>
  <c r="D82"/>
  <c r="A246"/>
  <c r="A244"/>
  <c r="A94" s="1"/>
  <c r="L268"/>
  <c r="C268"/>
  <c r="B268"/>
  <c r="L267"/>
  <c r="C267"/>
  <c r="B267"/>
  <c r="L266"/>
  <c r="C266"/>
  <c r="B266"/>
  <c r="C265"/>
  <c r="L265" s="1"/>
  <c r="B265"/>
  <c r="K264"/>
  <c r="J264"/>
  <c r="I264"/>
  <c r="I256" s="1"/>
  <c r="H264"/>
  <c r="G264"/>
  <c r="F264"/>
  <c r="E264"/>
  <c r="D264"/>
  <c r="L263"/>
  <c r="F263"/>
  <c r="F261" s="1"/>
  <c r="D263"/>
  <c r="C263"/>
  <c r="L262"/>
  <c r="C262"/>
  <c r="B262"/>
  <c r="K261"/>
  <c r="I261"/>
  <c r="G261"/>
  <c r="E261"/>
  <c r="C261"/>
  <c r="L261" s="1"/>
  <c r="L260"/>
  <c r="C260"/>
  <c r="B260"/>
  <c r="L259"/>
  <c r="C259"/>
  <c r="B259"/>
  <c r="L258"/>
  <c r="C258"/>
  <c r="B258"/>
  <c r="K257"/>
  <c r="K256" s="1"/>
  <c r="J257"/>
  <c r="I257"/>
  <c r="H257"/>
  <c r="G257"/>
  <c r="F257"/>
  <c r="E257"/>
  <c r="D257"/>
  <c r="C257"/>
  <c r="L257" s="1"/>
  <c r="B257"/>
  <c r="E256"/>
  <c r="E269" s="1"/>
  <c r="E255"/>
  <c r="L254"/>
  <c r="C254"/>
  <c r="B254"/>
  <c r="C253"/>
  <c r="L253" s="1"/>
  <c r="B253"/>
  <c r="L252"/>
  <c r="C252"/>
  <c r="B252"/>
  <c r="K251"/>
  <c r="J251"/>
  <c r="I251"/>
  <c r="H251"/>
  <c r="G251"/>
  <c r="F251"/>
  <c r="E251"/>
  <c r="C251" s="1"/>
  <c r="L251" s="1"/>
  <c r="D251"/>
  <c r="B251" s="1"/>
  <c r="A245"/>
  <c r="A214"/>
  <c r="L238"/>
  <c r="C238"/>
  <c r="B238"/>
  <c r="L237"/>
  <c r="C237"/>
  <c r="B237"/>
  <c r="L236"/>
  <c r="C236"/>
  <c r="B236"/>
  <c r="C235"/>
  <c r="L235" s="1"/>
  <c r="B235"/>
  <c r="K234"/>
  <c r="J234"/>
  <c r="I234"/>
  <c r="H234"/>
  <c r="G234"/>
  <c r="F234"/>
  <c r="E234"/>
  <c r="C234" s="1"/>
  <c r="L234" s="1"/>
  <c r="D234"/>
  <c r="B234"/>
  <c r="L233"/>
  <c r="F233"/>
  <c r="F83" s="1"/>
  <c r="D233"/>
  <c r="C233"/>
  <c r="L232"/>
  <c r="C232"/>
  <c r="K231"/>
  <c r="I231"/>
  <c r="G231"/>
  <c r="E231"/>
  <c r="C231"/>
  <c r="L231" s="1"/>
  <c r="L230"/>
  <c r="C230"/>
  <c r="B230"/>
  <c r="L229"/>
  <c r="C229"/>
  <c r="B229"/>
  <c r="L228"/>
  <c r="C228"/>
  <c r="B228"/>
  <c r="K227"/>
  <c r="K226" s="1"/>
  <c r="J227"/>
  <c r="I227"/>
  <c r="H227"/>
  <c r="G227"/>
  <c r="G226" s="1"/>
  <c r="F227"/>
  <c r="E227"/>
  <c r="D227"/>
  <c r="C227"/>
  <c r="L227" s="1"/>
  <c r="B227"/>
  <c r="I226"/>
  <c r="I239" s="1"/>
  <c r="E226"/>
  <c r="E239" s="1"/>
  <c r="I225"/>
  <c r="E225"/>
  <c r="L224"/>
  <c r="C224"/>
  <c r="B224"/>
  <c r="C223"/>
  <c r="L223" s="1"/>
  <c r="B223"/>
  <c r="L222"/>
  <c r="C222"/>
  <c r="B222"/>
  <c r="K221"/>
  <c r="J221"/>
  <c r="I221"/>
  <c r="H221"/>
  <c r="G221"/>
  <c r="F221"/>
  <c r="E221"/>
  <c r="C221" s="1"/>
  <c r="L221" s="1"/>
  <c r="D221"/>
  <c r="B221" s="1"/>
  <c r="A215"/>
  <c r="J202" i="3"/>
  <c r="H202"/>
  <c r="F202"/>
  <c r="D202"/>
  <c r="D163"/>
  <c r="F163" s="1"/>
  <c r="H171"/>
  <c r="F171"/>
  <c r="D171"/>
  <c r="J171" s="1"/>
  <c r="D169"/>
  <c r="F169" s="1"/>
  <c r="H141"/>
  <c r="F141"/>
  <c r="D141"/>
  <c r="J141" s="1"/>
  <c r="D105"/>
  <c r="F105" s="1"/>
  <c r="D104"/>
  <c r="F104" s="1"/>
  <c r="D103"/>
  <c r="F103" s="1"/>
  <c r="J111"/>
  <c r="H111"/>
  <c r="F111"/>
  <c r="D111"/>
  <c r="D109"/>
  <c r="F109" s="1"/>
  <c r="K50" i="2"/>
  <c r="I50"/>
  <c r="G50"/>
  <c r="E50"/>
  <c r="K80"/>
  <c r="I80"/>
  <c r="G80"/>
  <c r="E80"/>
  <c r="K83"/>
  <c r="J83"/>
  <c r="I83"/>
  <c r="H83"/>
  <c r="G83"/>
  <c r="F83"/>
  <c r="E83"/>
  <c r="K82"/>
  <c r="I82"/>
  <c r="G82"/>
  <c r="E82"/>
  <c r="D83"/>
  <c r="D82"/>
  <c r="H138"/>
  <c r="F138"/>
  <c r="D138"/>
  <c r="H168"/>
  <c r="F168"/>
  <c r="F80" s="1"/>
  <c r="D168"/>
  <c r="J168" s="1"/>
  <c r="D166"/>
  <c r="F166" s="1"/>
  <c r="H166" s="1"/>
  <c r="H160"/>
  <c r="F160"/>
  <c r="D160"/>
  <c r="F136"/>
  <c r="D136"/>
  <c r="D132"/>
  <c r="F132" s="1"/>
  <c r="D131"/>
  <c r="F131" s="1"/>
  <c r="D130"/>
  <c r="F130" s="1"/>
  <c r="H229"/>
  <c r="H228"/>
  <c r="H82" s="1"/>
  <c r="F228"/>
  <c r="F82" s="1"/>
  <c r="A210"/>
  <c r="L233"/>
  <c r="C233"/>
  <c r="B233"/>
  <c r="L232"/>
  <c r="C232"/>
  <c r="B232"/>
  <c r="L231"/>
  <c r="C231"/>
  <c r="B231"/>
  <c r="K230"/>
  <c r="J230"/>
  <c r="I230"/>
  <c r="H230"/>
  <c r="G230"/>
  <c r="F230"/>
  <c r="E230"/>
  <c r="D230"/>
  <c r="C230"/>
  <c r="L230" s="1"/>
  <c r="B230"/>
  <c r="L229"/>
  <c r="C229"/>
  <c r="L228"/>
  <c r="C228"/>
  <c r="L227"/>
  <c r="K227"/>
  <c r="I227"/>
  <c r="G227"/>
  <c r="E227"/>
  <c r="D227"/>
  <c r="C227"/>
  <c r="D226"/>
  <c r="F226" s="1"/>
  <c r="C226"/>
  <c r="L226" s="1"/>
  <c r="L225"/>
  <c r="C225"/>
  <c r="B225"/>
  <c r="L224"/>
  <c r="C224"/>
  <c r="B224"/>
  <c r="L223"/>
  <c r="K223"/>
  <c r="J223"/>
  <c r="I223"/>
  <c r="H223"/>
  <c r="G223"/>
  <c r="F223"/>
  <c r="E223"/>
  <c r="D223"/>
  <c r="B223" s="1"/>
  <c r="C223"/>
  <c r="K222"/>
  <c r="K221" s="1"/>
  <c r="I222"/>
  <c r="I234" s="1"/>
  <c r="G222"/>
  <c r="G234" s="1"/>
  <c r="E222"/>
  <c r="E234" s="1"/>
  <c r="I221"/>
  <c r="E221"/>
  <c r="L220"/>
  <c r="C220"/>
  <c r="B220"/>
  <c r="L219"/>
  <c r="C219"/>
  <c r="B219"/>
  <c r="C218"/>
  <c r="L218" s="1"/>
  <c r="B218"/>
  <c r="K217"/>
  <c r="J217"/>
  <c r="I217"/>
  <c r="H217"/>
  <c r="G217"/>
  <c r="F217"/>
  <c r="E217"/>
  <c r="C217" s="1"/>
  <c r="L217" s="1"/>
  <c r="D217"/>
  <c r="B217"/>
  <c r="A211"/>
  <c r="H140" i="34"/>
  <c r="F140"/>
  <c r="D140"/>
  <c r="J140" s="1"/>
  <c r="H230"/>
  <c r="F230"/>
  <c r="D230"/>
  <c r="J230" s="1"/>
  <c r="H200"/>
  <c r="F200"/>
  <c r="D200"/>
  <c r="J200" s="1"/>
  <c r="D198"/>
  <c r="F198" s="1"/>
  <c r="D138"/>
  <c r="F138" s="1"/>
  <c r="K141" i="12"/>
  <c r="I141"/>
  <c r="G141"/>
  <c r="E141"/>
  <c r="K140"/>
  <c r="J140"/>
  <c r="I140"/>
  <c r="H140"/>
  <c r="G140"/>
  <c r="F140"/>
  <c r="E140"/>
  <c r="D140"/>
  <c r="K139"/>
  <c r="I139"/>
  <c r="G139"/>
  <c r="E139"/>
  <c r="K135"/>
  <c r="I135"/>
  <c r="G135"/>
  <c r="E135"/>
  <c r="K134"/>
  <c r="I134"/>
  <c r="G134"/>
  <c r="E134"/>
  <c r="K133"/>
  <c r="I133"/>
  <c r="G133"/>
  <c r="E133"/>
  <c r="D78" i="42"/>
  <c r="F78" s="1"/>
  <c r="D72"/>
  <c r="F72" s="1"/>
  <c r="C88"/>
  <c r="L88" s="1"/>
  <c r="B88"/>
  <c r="L87"/>
  <c r="C87"/>
  <c r="B87"/>
  <c r="L86"/>
  <c r="C86"/>
  <c r="B86"/>
  <c r="C85"/>
  <c r="L85" s="1"/>
  <c r="B85"/>
  <c r="K84"/>
  <c r="J84"/>
  <c r="I84"/>
  <c r="H84"/>
  <c r="G84"/>
  <c r="F84"/>
  <c r="E84"/>
  <c r="C84" s="1"/>
  <c r="L84" s="1"/>
  <c r="D84"/>
  <c r="B84"/>
  <c r="L83"/>
  <c r="C83"/>
  <c r="B83"/>
  <c r="L82"/>
  <c r="C82"/>
  <c r="B82"/>
  <c r="K81"/>
  <c r="J81"/>
  <c r="I81"/>
  <c r="H81"/>
  <c r="G81"/>
  <c r="F81"/>
  <c r="E81"/>
  <c r="D81"/>
  <c r="C81"/>
  <c r="L81" s="1"/>
  <c r="B81"/>
  <c r="C80"/>
  <c r="L80" s="1"/>
  <c r="B80"/>
  <c r="C79"/>
  <c r="L79" s="1"/>
  <c r="B79"/>
  <c r="C78"/>
  <c r="L78" s="1"/>
  <c r="K77"/>
  <c r="I77"/>
  <c r="I76" s="1"/>
  <c r="G77"/>
  <c r="E77"/>
  <c r="E76" s="1"/>
  <c r="K76"/>
  <c r="K89" s="1"/>
  <c r="G76"/>
  <c r="G75" s="1"/>
  <c r="L74"/>
  <c r="C74"/>
  <c r="B74"/>
  <c r="L73"/>
  <c r="C73"/>
  <c r="B73"/>
  <c r="C72"/>
  <c r="L72" s="1"/>
  <c r="K71"/>
  <c r="I71"/>
  <c r="G71"/>
  <c r="E71"/>
  <c r="C71"/>
  <c r="L71" s="1"/>
  <c r="K58"/>
  <c r="J58"/>
  <c r="I58"/>
  <c r="I28" s="1"/>
  <c r="H58"/>
  <c r="H28" s="1"/>
  <c r="G58"/>
  <c r="F58"/>
  <c r="E58"/>
  <c r="C58" s="1"/>
  <c r="L58" s="1"/>
  <c r="D58"/>
  <c r="D28" s="1"/>
  <c r="B28" s="1"/>
  <c r="L57"/>
  <c r="K57"/>
  <c r="K27" s="1"/>
  <c r="J57"/>
  <c r="I57"/>
  <c r="H57"/>
  <c r="H54" s="1"/>
  <c r="G57"/>
  <c r="G27" s="1"/>
  <c r="F57"/>
  <c r="E57"/>
  <c r="D57"/>
  <c r="B57" s="1"/>
  <c r="C57"/>
  <c r="K56"/>
  <c r="K26" s="1"/>
  <c r="J56"/>
  <c r="J26" s="1"/>
  <c r="I56"/>
  <c r="H56"/>
  <c r="G56"/>
  <c r="G26" s="1"/>
  <c r="C26" s="1"/>
  <c r="L26" s="1"/>
  <c r="F56"/>
  <c r="F26" s="1"/>
  <c r="E56"/>
  <c r="D56"/>
  <c r="C56"/>
  <c r="L56" s="1"/>
  <c r="B56"/>
  <c r="K55"/>
  <c r="K54" s="1"/>
  <c r="J55"/>
  <c r="J25" s="1"/>
  <c r="J24" s="1"/>
  <c r="I55"/>
  <c r="I25" s="1"/>
  <c r="I24" s="1"/>
  <c r="H55"/>
  <c r="G55"/>
  <c r="G54" s="1"/>
  <c r="F55"/>
  <c r="F25" s="1"/>
  <c r="E55"/>
  <c r="E25" s="1"/>
  <c r="D55"/>
  <c r="B55"/>
  <c r="I54"/>
  <c r="E54"/>
  <c r="C54" s="1"/>
  <c r="L54" s="1"/>
  <c r="L53"/>
  <c r="K53"/>
  <c r="K23" s="1"/>
  <c r="J53"/>
  <c r="I53"/>
  <c r="H53"/>
  <c r="H23" s="1"/>
  <c r="G53"/>
  <c r="G23" s="1"/>
  <c r="F53"/>
  <c r="E53"/>
  <c r="D53"/>
  <c r="B53" s="1"/>
  <c r="C53"/>
  <c r="K52"/>
  <c r="K22" s="1"/>
  <c r="K21" s="1"/>
  <c r="J52"/>
  <c r="J22" s="1"/>
  <c r="J21" s="1"/>
  <c r="I52"/>
  <c r="H52"/>
  <c r="H51" s="1"/>
  <c r="G52"/>
  <c r="G51" s="1"/>
  <c r="F52"/>
  <c r="F22" s="1"/>
  <c r="F21" s="1"/>
  <c r="E52"/>
  <c r="D52"/>
  <c r="D51" s="1"/>
  <c r="B51" s="1"/>
  <c r="C52"/>
  <c r="L52" s="1"/>
  <c r="B52"/>
  <c r="J51"/>
  <c r="I51"/>
  <c r="F51"/>
  <c r="E51"/>
  <c r="K50"/>
  <c r="J50"/>
  <c r="I50"/>
  <c r="I20" s="1"/>
  <c r="H50"/>
  <c r="H20" s="1"/>
  <c r="G50"/>
  <c r="F50"/>
  <c r="E50"/>
  <c r="C50" s="1"/>
  <c r="L50" s="1"/>
  <c r="D50"/>
  <c r="D20" s="1"/>
  <c r="L49"/>
  <c r="K49"/>
  <c r="K19" s="1"/>
  <c r="J49"/>
  <c r="I49"/>
  <c r="H49"/>
  <c r="H19" s="1"/>
  <c r="G49"/>
  <c r="G19" s="1"/>
  <c r="F49"/>
  <c r="E49"/>
  <c r="D49"/>
  <c r="B49" s="1"/>
  <c r="C49"/>
  <c r="K48"/>
  <c r="K47" s="1"/>
  <c r="I48"/>
  <c r="G48"/>
  <c r="G18" s="1"/>
  <c r="E48"/>
  <c r="D48"/>
  <c r="D47" s="1"/>
  <c r="I47"/>
  <c r="E47"/>
  <c r="K44"/>
  <c r="K41" s="1"/>
  <c r="J44"/>
  <c r="J14" s="1"/>
  <c r="I44"/>
  <c r="H44"/>
  <c r="G44"/>
  <c r="G14" s="1"/>
  <c r="F44"/>
  <c r="F14" s="1"/>
  <c r="E44"/>
  <c r="D44"/>
  <c r="C44"/>
  <c r="L44" s="1"/>
  <c r="B44"/>
  <c r="K43"/>
  <c r="J43"/>
  <c r="J13" s="1"/>
  <c r="I43"/>
  <c r="I13" s="1"/>
  <c r="H43"/>
  <c r="G43"/>
  <c r="F43"/>
  <c r="F13" s="1"/>
  <c r="B13" s="1"/>
  <c r="E43"/>
  <c r="E13" s="1"/>
  <c r="C13" s="1"/>
  <c r="L13" s="1"/>
  <c r="D43"/>
  <c r="B43"/>
  <c r="K42"/>
  <c r="I42"/>
  <c r="I41" s="1"/>
  <c r="G42"/>
  <c r="E42"/>
  <c r="C42" s="1"/>
  <c r="L42" s="1"/>
  <c r="D42"/>
  <c r="D12" s="1"/>
  <c r="K28"/>
  <c r="J28"/>
  <c r="G28"/>
  <c r="F28"/>
  <c r="J27"/>
  <c r="I27"/>
  <c r="F27"/>
  <c r="E27"/>
  <c r="I26"/>
  <c r="H26"/>
  <c r="E26"/>
  <c r="D26"/>
  <c r="B26" s="1"/>
  <c r="K25"/>
  <c r="K24" s="1"/>
  <c r="H25"/>
  <c r="G25"/>
  <c r="D25"/>
  <c r="J23"/>
  <c r="I23"/>
  <c r="F23"/>
  <c r="E23"/>
  <c r="C23" s="1"/>
  <c r="L23" s="1"/>
  <c r="I22"/>
  <c r="I21" s="1"/>
  <c r="H22"/>
  <c r="H21" s="1"/>
  <c r="E22"/>
  <c r="E21" s="1"/>
  <c r="D22"/>
  <c r="K20"/>
  <c r="J20"/>
  <c r="G20"/>
  <c r="F20"/>
  <c r="J19"/>
  <c r="I19"/>
  <c r="F19"/>
  <c r="E19"/>
  <c r="C19" s="1"/>
  <c r="L19" s="1"/>
  <c r="I18"/>
  <c r="I17" s="1"/>
  <c r="I16" s="1"/>
  <c r="E18"/>
  <c r="E17" s="1"/>
  <c r="I14"/>
  <c r="H14"/>
  <c r="E14"/>
  <c r="D14"/>
  <c r="K13"/>
  <c r="H13"/>
  <c r="G13"/>
  <c r="D13"/>
  <c r="K12"/>
  <c r="G12"/>
  <c r="G11" s="1"/>
  <c r="H80" i="35"/>
  <c r="F80"/>
  <c r="D80"/>
  <c r="H78"/>
  <c r="F78"/>
  <c r="D78"/>
  <c r="B113" i="30"/>
  <c r="K50"/>
  <c r="I50"/>
  <c r="G50"/>
  <c r="E50"/>
  <c r="K53"/>
  <c r="J53"/>
  <c r="I53"/>
  <c r="G53"/>
  <c r="F53"/>
  <c r="E53"/>
  <c r="D53"/>
  <c r="K174" i="12"/>
  <c r="I174"/>
  <c r="G174"/>
  <c r="E174"/>
  <c r="L118" i="30"/>
  <c r="C118"/>
  <c r="B118"/>
  <c r="L117"/>
  <c r="C117"/>
  <c r="B117"/>
  <c r="L116"/>
  <c r="C116"/>
  <c r="B116"/>
  <c r="C115"/>
  <c r="L115" s="1"/>
  <c r="B115"/>
  <c r="K114"/>
  <c r="J114"/>
  <c r="I114"/>
  <c r="H114"/>
  <c r="G114"/>
  <c r="F114"/>
  <c r="E114"/>
  <c r="C114" s="1"/>
  <c r="L114" s="1"/>
  <c r="D114"/>
  <c r="B114"/>
  <c r="L113"/>
  <c r="C113"/>
  <c r="L112"/>
  <c r="C112"/>
  <c r="B112"/>
  <c r="K111"/>
  <c r="J111"/>
  <c r="I111"/>
  <c r="G111"/>
  <c r="F111"/>
  <c r="E111"/>
  <c r="D111"/>
  <c r="C111"/>
  <c r="L111" s="1"/>
  <c r="L110"/>
  <c r="H110"/>
  <c r="H50" s="1"/>
  <c r="F110"/>
  <c r="D110"/>
  <c r="C110"/>
  <c r="L109"/>
  <c r="C109"/>
  <c r="B109"/>
  <c r="L108"/>
  <c r="D108"/>
  <c r="C108"/>
  <c r="K107"/>
  <c r="K106" s="1"/>
  <c r="I107"/>
  <c r="G107"/>
  <c r="G106" s="1"/>
  <c r="E107"/>
  <c r="I106"/>
  <c r="I119" s="1"/>
  <c r="I105"/>
  <c r="L104"/>
  <c r="D104"/>
  <c r="D101" s="1"/>
  <c r="C104"/>
  <c r="C103"/>
  <c r="L103" s="1"/>
  <c r="B103"/>
  <c r="L102"/>
  <c r="C102"/>
  <c r="B102"/>
  <c r="K101"/>
  <c r="I101"/>
  <c r="G101"/>
  <c r="E101"/>
  <c r="C101" s="1"/>
  <c r="L101" s="1"/>
  <c r="H80"/>
  <c r="F80"/>
  <c r="F50" s="1"/>
  <c r="D80"/>
  <c r="D74"/>
  <c r="D78"/>
  <c r="F78" s="1"/>
  <c r="H80" i="31"/>
  <c r="F80"/>
  <c r="D80"/>
  <c r="F78"/>
  <c r="J78" s="1"/>
  <c r="D78"/>
  <c r="H78" s="1"/>
  <c r="F72"/>
  <c r="J72" s="1"/>
  <c r="D72"/>
  <c r="H72" s="1"/>
  <c r="K173" i="12"/>
  <c r="K209" i="14" s="1"/>
  <c r="I173" i="12"/>
  <c r="I209" i="14" s="1"/>
  <c r="G173" i="12"/>
  <c r="G209" i="14" s="1"/>
  <c r="E173" i="12"/>
  <c r="E209" i="14" s="1"/>
  <c r="K50" i="22"/>
  <c r="I50"/>
  <c r="G50"/>
  <c r="E50"/>
  <c r="J110"/>
  <c r="J106" s="1"/>
  <c r="J119" s="1"/>
  <c r="H110"/>
  <c r="F110"/>
  <c r="D110"/>
  <c r="H80"/>
  <c r="H50" s="1"/>
  <c r="F80"/>
  <c r="F50" s="1"/>
  <c r="D80"/>
  <c r="F78"/>
  <c r="D78"/>
  <c r="D74"/>
  <c r="H73"/>
  <c r="F73"/>
  <c r="D73"/>
  <c r="H72"/>
  <c r="F72"/>
  <c r="D72"/>
  <c r="C118"/>
  <c r="L118" s="1"/>
  <c r="B118"/>
  <c r="C117"/>
  <c r="L117" s="1"/>
  <c r="B117"/>
  <c r="L116"/>
  <c r="C116"/>
  <c r="B116"/>
  <c r="L115"/>
  <c r="C115"/>
  <c r="B115"/>
  <c r="K114"/>
  <c r="J114"/>
  <c r="I114"/>
  <c r="H114"/>
  <c r="G114"/>
  <c r="F114"/>
  <c r="E114"/>
  <c r="D114"/>
  <c r="C114"/>
  <c r="L114" s="1"/>
  <c r="B114"/>
  <c r="C113"/>
  <c r="L113" s="1"/>
  <c r="B113"/>
  <c r="L112"/>
  <c r="C112"/>
  <c r="B112"/>
  <c r="L111"/>
  <c r="K111"/>
  <c r="J111"/>
  <c r="I111"/>
  <c r="H111"/>
  <c r="G111"/>
  <c r="F111"/>
  <c r="E111"/>
  <c r="D111"/>
  <c r="B111" s="1"/>
  <c r="C111"/>
  <c r="C110"/>
  <c r="L110" s="1"/>
  <c r="C109"/>
  <c r="L109" s="1"/>
  <c r="B109"/>
  <c r="L108"/>
  <c r="C108"/>
  <c r="B108"/>
  <c r="L107"/>
  <c r="K107"/>
  <c r="J107"/>
  <c r="I107"/>
  <c r="I106" s="1"/>
  <c r="H107"/>
  <c r="H106" s="1"/>
  <c r="G107"/>
  <c r="F107"/>
  <c r="E107"/>
  <c r="E106" s="1"/>
  <c r="D107"/>
  <c r="D106" s="1"/>
  <c r="C107"/>
  <c r="K106"/>
  <c r="K105" s="1"/>
  <c r="G106"/>
  <c r="G105" s="1"/>
  <c r="F106"/>
  <c r="F119" s="1"/>
  <c r="L104"/>
  <c r="C104"/>
  <c r="B104"/>
  <c r="L103"/>
  <c r="C103"/>
  <c r="B103"/>
  <c r="C102"/>
  <c r="L102" s="1"/>
  <c r="B102"/>
  <c r="K101"/>
  <c r="J101"/>
  <c r="I101"/>
  <c r="H101"/>
  <c r="G101"/>
  <c r="F101"/>
  <c r="E101"/>
  <c r="C101" s="1"/>
  <c r="L101" s="1"/>
  <c r="D101"/>
  <c r="B101"/>
  <c r="F145" i="23"/>
  <c r="F295" i="12" s="1"/>
  <c r="J110" i="23"/>
  <c r="H110"/>
  <c r="F110"/>
  <c r="D110"/>
  <c r="H80"/>
  <c r="F80"/>
  <c r="D80"/>
  <c r="F78"/>
  <c r="D78"/>
  <c r="D72"/>
  <c r="F72" s="1"/>
  <c r="H80" i="24"/>
  <c r="F80"/>
  <c r="D80"/>
  <c r="J80" s="1"/>
  <c r="D78"/>
  <c r="F78" s="1"/>
  <c r="H78" s="1"/>
  <c r="D72"/>
  <c r="F72" s="1"/>
  <c r="K25" i="1"/>
  <c r="J25"/>
  <c r="I25"/>
  <c r="H25"/>
  <c r="G25"/>
  <c r="F25"/>
  <c r="E25"/>
  <c r="D25"/>
  <c r="J114"/>
  <c r="J106" s="1"/>
  <c r="K115"/>
  <c r="L118"/>
  <c r="C118"/>
  <c r="B118"/>
  <c r="L117"/>
  <c r="C117"/>
  <c r="B117"/>
  <c r="L116"/>
  <c r="C116"/>
  <c r="B116"/>
  <c r="C115"/>
  <c r="L115" s="1"/>
  <c r="K114"/>
  <c r="K106" s="1"/>
  <c r="K119" s="1"/>
  <c r="I114"/>
  <c r="I106" s="1"/>
  <c r="H114"/>
  <c r="G114"/>
  <c r="G106" s="1"/>
  <c r="G105" s="1"/>
  <c r="E114"/>
  <c r="L113"/>
  <c r="C113"/>
  <c r="B113"/>
  <c r="L112"/>
  <c r="C112"/>
  <c r="B112"/>
  <c r="L111"/>
  <c r="K111"/>
  <c r="J111"/>
  <c r="I111"/>
  <c r="H111"/>
  <c r="G111"/>
  <c r="F111"/>
  <c r="E111"/>
  <c r="D111"/>
  <c r="B111" s="1"/>
  <c r="C111"/>
  <c r="C110"/>
  <c r="L110" s="1"/>
  <c r="B110"/>
  <c r="L109"/>
  <c r="C109"/>
  <c r="B109"/>
  <c r="L108"/>
  <c r="C108"/>
  <c r="B108"/>
  <c r="L107"/>
  <c r="K107"/>
  <c r="J107"/>
  <c r="I107"/>
  <c r="H107"/>
  <c r="H106" s="1"/>
  <c r="G107"/>
  <c r="F107"/>
  <c r="E107"/>
  <c r="D107"/>
  <c r="C107"/>
  <c r="E106"/>
  <c r="E119" s="1"/>
  <c r="L104"/>
  <c r="C104"/>
  <c r="B104"/>
  <c r="L103"/>
  <c r="C103"/>
  <c r="B103"/>
  <c r="C102"/>
  <c r="L102" s="1"/>
  <c r="B102"/>
  <c r="K101"/>
  <c r="J101"/>
  <c r="I101"/>
  <c r="H101"/>
  <c r="G101"/>
  <c r="F101"/>
  <c r="E101"/>
  <c r="C101" s="1"/>
  <c r="L101" s="1"/>
  <c r="D101"/>
  <c r="B101"/>
  <c r="F291"/>
  <c r="B291" s="1"/>
  <c r="C294"/>
  <c r="L294" s="1"/>
  <c r="B294"/>
  <c r="L293"/>
  <c r="C293"/>
  <c r="B293"/>
  <c r="L292"/>
  <c r="C292"/>
  <c r="B292"/>
  <c r="L291"/>
  <c r="C291"/>
  <c r="K290"/>
  <c r="J290"/>
  <c r="I290"/>
  <c r="H290"/>
  <c r="G290"/>
  <c r="E290"/>
  <c r="D290"/>
  <c r="C290"/>
  <c r="L290" s="1"/>
  <c r="L289"/>
  <c r="C289"/>
  <c r="B289"/>
  <c r="L288"/>
  <c r="C288"/>
  <c r="B288"/>
  <c r="K287"/>
  <c r="J287"/>
  <c r="I287"/>
  <c r="H287"/>
  <c r="G287"/>
  <c r="F287"/>
  <c r="E287"/>
  <c r="D287"/>
  <c r="C287"/>
  <c r="L287" s="1"/>
  <c r="C286"/>
  <c r="L286" s="1"/>
  <c r="B286"/>
  <c r="L285"/>
  <c r="C285"/>
  <c r="B285"/>
  <c r="L284"/>
  <c r="C284"/>
  <c r="B284"/>
  <c r="L283"/>
  <c r="K283"/>
  <c r="J283"/>
  <c r="I283"/>
  <c r="H283"/>
  <c r="H282" s="1"/>
  <c r="G283"/>
  <c r="F283"/>
  <c r="E283"/>
  <c r="D283"/>
  <c r="D282" s="1"/>
  <c r="C283"/>
  <c r="K282"/>
  <c r="K281" s="1"/>
  <c r="J282"/>
  <c r="J295" s="1"/>
  <c r="I282"/>
  <c r="I295" s="1"/>
  <c r="G282"/>
  <c r="G281" s="1"/>
  <c r="E282"/>
  <c r="E295" s="1"/>
  <c r="J281"/>
  <c r="I281"/>
  <c r="E281"/>
  <c r="C281" s="1"/>
  <c r="L281" s="1"/>
  <c r="L280"/>
  <c r="C280"/>
  <c r="B280"/>
  <c r="L279"/>
  <c r="C279"/>
  <c r="B279"/>
  <c r="C278"/>
  <c r="L278" s="1"/>
  <c r="B278"/>
  <c r="K277"/>
  <c r="J277"/>
  <c r="I277"/>
  <c r="H277"/>
  <c r="G277"/>
  <c r="F277"/>
  <c r="E277"/>
  <c r="C277" s="1"/>
  <c r="L277" s="1"/>
  <c r="D277"/>
  <c r="B277"/>
  <c r="K50" i="27"/>
  <c r="I50"/>
  <c r="G50"/>
  <c r="E50"/>
  <c r="C118"/>
  <c r="L118" s="1"/>
  <c r="B118"/>
  <c r="C117"/>
  <c r="L117" s="1"/>
  <c r="B117"/>
  <c r="L116"/>
  <c r="C116"/>
  <c r="B116"/>
  <c r="L115"/>
  <c r="C115"/>
  <c r="B115"/>
  <c r="K114"/>
  <c r="J114"/>
  <c r="I114"/>
  <c r="H114"/>
  <c r="G114"/>
  <c r="C114" s="1"/>
  <c r="L114" s="1"/>
  <c r="F114"/>
  <c r="E114"/>
  <c r="D114"/>
  <c r="B114" s="1"/>
  <c r="C113"/>
  <c r="L113" s="1"/>
  <c r="B113"/>
  <c r="L112"/>
  <c r="C112"/>
  <c r="B112"/>
  <c r="L111"/>
  <c r="K111"/>
  <c r="J111"/>
  <c r="I111"/>
  <c r="H111"/>
  <c r="G111"/>
  <c r="F111"/>
  <c r="E111"/>
  <c r="D111"/>
  <c r="B111" s="1"/>
  <c r="C111"/>
  <c r="C110"/>
  <c r="L110" s="1"/>
  <c r="C109"/>
  <c r="L109" s="1"/>
  <c r="B109"/>
  <c r="L108"/>
  <c r="C108"/>
  <c r="B108"/>
  <c r="L107"/>
  <c r="K107"/>
  <c r="J107"/>
  <c r="I107"/>
  <c r="I106" s="1"/>
  <c r="H107"/>
  <c r="G107"/>
  <c r="F107"/>
  <c r="E107"/>
  <c r="E106" s="1"/>
  <c r="D107"/>
  <c r="C107"/>
  <c r="K106"/>
  <c r="K105" s="1"/>
  <c r="L104"/>
  <c r="C104"/>
  <c r="B104"/>
  <c r="L103"/>
  <c r="C103"/>
  <c r="B103"/>
  <c r="C102"/>
  <c r="L102" s="1"/>
  <c r="B102"/>
  <c r="K101"/>
  <c r="J101"/>
  <c r="I101"/>
  <c r="H101"/>
  <c r="G101"/>
  <c r="F101"/>
  <c r="E101"/>
  <c r="C101" s="1"/>
  <c r="L101" s="1"/>
  <c r="D101"/>
  <c r="B101"/>
  <c r="D78"/>
  <c r="F78" s="1"/>
  <c r="D72" i="28"/>
  <c r="F72" s="1"/>
  <c r="K52" i="40"/>
  <c r="J52"/>
  <c r="I52"/>
  <c r="H52"/>
  <c r="G52"/>
  <c r="F52"/>
  <c r="E52"/>
  <c r="D52"/>
  <c r="B202"/>
  <c r="C208"/>
  <c r="L208" s="1"/>
  <c r="B208"/>
  <c r="C207"/>
  <c r="L207" s="1"/>
  <c r="B207"/>
  <c r="L206"/>
  <c r="F206"/>
  <c r="D206"/>
  <c r="C206"/>
  <c r="C205"/>
  <c r="K204"/>
  <c r="I204"/>
  <c r="G204"/>
  <c r="E204"/>
  <c r="C204" s="1"/>
  <c r="C203"/>
  <c r="L203" s="1"/>
  <c r="B203"/>
  <c r="L202"/>
  <c r="C202"/>
  <c r="L201"/>
  <c r="K201"/>
  <c r="J201"/>
  <c r="I201"/>
  <c r="H201"/>
  <c r="G201"/>
  <c r="F201"/>
  <c r="E201"/>
  <c r="D201"/>
  <c r="C201"/>
  <c r="D200"/>
  <c r="F200" s="1"/>
  <c r="C200"/>
  <c r="L200" s="1"/>
  <c r="C199"/>
  <c r="L199" s="1"/>
  <c r="B199"/>
  <c r="L198"/>
  <c r="C198"/>
  <c r="B198"/>
  <c r="K197"/>
  <c r="J197"/>
  <c r="I197"/>
  <c r="I196" s="1"/>
  <c r="H197"/>
  <c r="G197"/>
  <c r="F197"/>
  <c r="E197"/>
  <c r="D197"/>
  <c r="B197" s="1"/>
  <c r="K196"/>
  <c r="K209" s="1"/>
  <c r="G196"/>
  <c r="G209" s="1"/>
  <c r="K195"/>
  <c r="L194"/>
  <c r="C194"/>
  <c r="B194"/>
  <c r="L193"/>
  <c r="C193"/>
  <c r="B193"/>
  <c r="L192"/>
  <c r="C192"/>
  <c r="B192"/>
  <c r="K191"/>
  <c r="C191" s="1"/>
  <c r="L191" s="1"/>
  <c r="J191"/>
  <c r="I191"/>
  <c r="H191"/>
  <c r="G191"/>
  <c r="F191"/>
  <c r="E191"/>
  <c r="D191"/>
  <c r="B191"/>
  <c r="D72" i="11"/>
  <c r="E72"/>
  <c r="F72"/>
  <c r="G72"/>
  <c r="I72"/>
  <c r="J72"/>
  <c r="D73"/>
  <c r="E73"/>
  <c r="F73"/>
  <c r="G73"/>
  <c r="H73"/>
  <c r="I73"/>
  <c r="J73"/>
  <c r="B83" i="53" l="1"/>
  <c r="K11"/>
  <c r="I21"/>
  <c r="H24"/>
  <c r="G24"/>
  <c r="G16" s="1"/>
  <c r="K16"/>
  <c r="K29" s="1"/>
  <c r="C27"/>
  <c r="L27" s="1"/>
  <c r="B55"/>
  <c r="I47"/>
  <c r="I16"/>
  <c r="I15" s="1"/>
  <c r="B26"/>
  <c r="G47"/>
  <c r="G11"/>
  <c r="F24"/>
  <c r="J24"/>
  <c r="C19"/>
  <c r="L19" s="1"/>
  <c r="C86" i="54"/>
  <c r="L86" s="1"/>
  <c r="I11"/>
  <c r="E17"/>
  <c r="H21"/>
  <c r="C13"/>
  <c r="L13" s="1"/>
  <c r="B86"/>
  <c r="C27"/>
  <c r="L27" s="1"/>
  <c r="I78"/>
  <c r="B26"/>
  <c r="I17"/>
  <c r="C17" s="1"/>
  <c r="L17" s="1"/>
  <c r="B55"/>
  <c r="C55"/>
  <c r="L55" s="1"/>
  <c r="G60"/>
  <c r="C52"/>
  <c r="L52" s="1"/>
  <c r="B52"/>
  <c r="G16"/>
  <c r="G15" s="1"/>
  <c r="K16"/>
  <c r="K15" s="1"/>
  <c r="C23"/>
  <c r="L23" s="1"/>
  <c r="B23"/>
  <c r="K11"/>
  <c r="I21"/>
  <c r="I16" s="1"/>
  <c r="L264"/>
  <c r="C277"/>
  <c r="L277" s="1"/>
  <c r="K46"/>
  <c r="K60"/>
  <c r="B259"/>
  <c r="B277" s="1"/>
  <c r="H141"/>
  <c r="H49"/>
  <c r="F48"/>
  <c r="F18"/>
  <c r="F17" s="1"/>
  <c r="D17"/>
  <c r="H44"/>
  <c r="H13" s="1"/>
  <c r="J137"/>
  <c r="J44" s="1"/>
  <c r="J13" s="1"/>
  <c r="B110"/>
  <c r="D117"/>
  <c r="J77"/>
  <c r="F215"/>
  <c r="F201"/>
  <c r="B201" s="1"/>
  <c r="D13"/>
  <c r="C109"/>
  <c r="E108"/>
  <c r="C108" s="1"/>
  <c r="L108" s="1"/>
  <c r="E122"/>
  <c r="D232"/>
  <c r="D246"/>
  <c r="J138"/>
  <c r="J45" s="1"/>
  <c r="J14" s="1"/>
  <c r="H45"/>
  <c r="D78"/>
  <c r="B79"/>
  <c r="I60"/>
  <c r="I46"/>
  <c r="H77"/>
  <c r="G77"/>
  <c r="G91"/>
  <c r="F135"/>
  <c r="F43"/>
  <c r="F241"/>
  <c r="F233" s="1"/>
  <c r="F118"/>
  <c r="J201"/>
  <c r="F170"/>
  <c r="F184"/>
  <c r="D139"/>
  <c r="D153"/>
  <c r="E47"/>
  <c r="C48"/>
  <c r="L48" s="1"/>
  <c r="G263"/>
  <c r="C263" s="1"/>
  <c r="L263" s="1"/>
  <c r="G277"/>
  <c r="D184"/>
  <c r="D170"/>
  <c r="D73"/>
  <c r="E153"/>
  <c r="E139"/>
  <c r="C139" s="1"/>
  <c r="L139" s="1"/>
  <c r="C140"/>
  <c r="C12"/>
  <c r="L12" s="1"/>
  <c r="C18"/>
  <c r="L18" s="1"/>
  <c r="D25"/>
  <c r="C104"/>
  <c r="L104" s="1"/>
  <c r="B138"/>
  <c r="B202"/>
  <c r="B19"/>
  <c r="B82"/>
  <c r="B114"/>
  <c r="B83"/>
  <c r="H242"/>
  <c r="D20"/>
  <c r="C171"/>
  <c r="E170"/>
  <c r="C170" s="1"/>
  <c r="L170" s="1"/>
  <c r="E184"/>
  <c r="H74"/>
  <c r="H73" s="1"/>
  <c r="H91" s="1"/>
  <c r="J198"/>
  <c r="H197"/>
  <c r="H215" s="1"/>
  <c r="G246"/>
  <c r="G232"/>
  <c r="C232" s="1"/>
  <c r="L232" s="1"/>
  <c r="C233"/>
  <c r="J259"/>
  <c r="J277" s="1"/>
  <c r="B260"/>
  <c r="E201"/>
  <c r="C201" s="1"/>
  <c r="L201" s="1"/>
  <c r="C202"/>
  <c r="E215"/>
  <c r="F153"/>
  <c r="F139"/>
  <c r="B22"/>
  <c r="D21"/>
  <c r="B21" s="1"/>
  <c r="K263"/>
  <c r="K277"/>
  <c r="C22"/>
  <c r="L22" s="1"/>
  <c r="E21"/>
  <c r="F197"/>
  <c r="F74"/>
  <c r="F73" s="1"/>
  <c r="F91" s="1"/>
  <c r="J175"/>
  <c r="H171"/>
  <c r="D42"/>
  <c r="D12"/>
  <c r="C79"/>
  <c r="L79" s="1"/>
  <c r="E78"/>
  <c r="K77"/>
  <c r="K91"/>
  <c r="C24"/>
  <c r="L24" s="1"/>
  <c r="C28"/>
  <c r="L28" s="1"/>
  <c r="J142"/>
  <c r="C19"/>
  <c r="L19" s="1"/>
  <c r="J51"/>
  <c r="J20" s="1"/>
  <c r="H136"/>
  <c r="D47"/>
  <c r="L233" i="53"/>
  <c r="C246"/>
  <c r="L246" s="1"/>
  <c r="G91"/>
  <c r="G77"/>
  <c r="I60"/>
  <c r="I46"/>
  <c r="F77"/>
  <c r="G46"/>
  <c r="G60"/>
  <c r="K91"/>
  <c r="K77"/>
  <c r="H141"/>
  <c r="H140" s="1"/>
  <c r="H49"/>
  <c r="B142"/>
  <c r="M142" s="1"/>
  <c r="J142"/>
  <c r="D79"/>
  <c r="D140"/>
  <c r="K122"/>
  <c r="K108"/>
  <c r="F122"/>
  <c r="F108"/>
  <c r="K46"/>
  <c r="K60"/>
  <c r="J203"/>
  <c r="J202" s="1"/>
  <c r="J80"/>
  <c r="J79" s="1"/>
  <c r="J78" s="1"/>
  <c r="C171"/>
  <c r="E170"/>
  <c r="C170" s="1"/>
  <c r="L170" s="1"/>
  <c r="E184"/>
  <c r="H135"/>
  <c r="H43"/>
  <c r="J136"/>
  <c r="H44"/>
  <c r="J137"/>
  <c r="J44" s="1"/>
  <c r="J13" s="1"/>
  <c r="D47"/>
  <c r="H80"/>
  <c r="H79" s="1"/>
  <c r="H78" s="1"/>
  <c r="H203"/>
  <c r="E263"/>
  <c r="C263" s="1"/>
  <c r="L263" s="1"/>
  <c r="E277"/>
  <c r="C264"/>
  <c r="F73"/>
  <c r="F91" s="1"/>
  <c r="F12"/>
  <c r="F11" s="1"/>
  <c r="D201"/>
  <c r="D215"/>
  <c r="D20"/>
  <c r="G232"/>
  <c r="G246"/>
  <c r="F263"/>
  <c r="F277"/>
  <c r="F184"/>
  <c r="F170"/>
  <c r="E24"/>
  <c r="C25"/>
  <c r="L25" s="1"/>
  <c r="D11"/>
  <c r="E47"/>
  <c r="C48"/>
  <c r="L48" s="1"/>
  <c r="B52"/>
  <c r="D18"/>
  <c r="C14"/>
  <c r="L14" s="1"/>
  <c r="B74"/>
  <c r="E17"/>
  <c r="C55"/>
  <c r="L55" s="1"/>
  <c r="C104"/>
  <c r="L104" s="1"/>
  <c r="B137"/>
  <c r="C13"/>
  <c r="L13" s="1"/>
  <c r="C23"/>
  <c r="L23" s="1"/>
  <c r="D24"/>
  <c r="C18"/>
  <c r="L18" s="1"/>
  <c r="B241"/>
  <c r="J233"/>
  <c r="C86"/>
  <c r="L86" s="1"/>
  <c r="E78"/>
  <c r="C140"/>
  <c r="E153"/>
  <c r="E139"/>
  <c r="C139" s="1"/>
  <c r="L139" s="1"/>
  <c r="D21"/>
  <c r="B21" s="1"/>
  <c r="B23"/>
  <c r="E11"/>
  <c r="C12"/>
  <c r="L12" s="1"/>
  <c r="D108"/>
  <c r="B109"/>
  <c r="D122"/>
  <c r="E108"/>
  <c r="C108" s="1"/>
  <c r="L108" s="1"/>
  <c r="C109"/>
  <c r="E122"/>
  <c r="J138"/>
  <c r="H45"/>
  <c r="F141"/>
  <c r="F140" s="1"/>
  <c r="F49"/>
  <c r="K232"/>
  <c r="K246"/>
  <c r="G122"/>
  <c r="G108"/>
  <c r="J263"/>
  <c r="J277"/>
  <c r="I108"/>
  <c r="I122"/>
  <c r="J175"/>
  <c r="H51"/>
  <c r="H20" s="1"/>
  <c r="H171"/>
  <c r="L202"/>
  <c r="C215"/>
  <c r="L215" s="1"/>
  <c r="C21"/>
  <c r="L21" s="1"/>
  <c r="C73"/>
  <c r="L73" s="1"/>
  <c r="B73"/>
  <c r="C42"/>
  <c r="L42" s="1"/>
  <c r="B25"/>
  <c r="B104"/>
  <c r="D286" i="46"/>
  <c r="B286" s="1"/>
  <c r="B287"/>
  <c r="B300" s="1"/>
  <c r="D300"/>
  <c r="C286"/>
  <c r="L286" s="1"/>
  <c r="C300"/>
  <c r="L300" s="1"/>
  <c r="L287"/>
  <c r="H24"/>
  <c r="H16" s="1"/>
  <c r="F76"/>
  <c r="C71"/>
  <c r="L71" s="1"/>
  <c r="F11"/>
  <c r="B77"/>
  <c r="C14"/>
  <c r="L14" s="1"/>
  <c r="J76"/>
  <c r="I11"/>
  <c r="C84"/>
  <c r="L84" s="1"/>
  <c r="I24"/>
  <c r="I16" s="1"/>
  <c r="I29" s="1"/>
  <c r="J11"/>
  <c r="D76"/>
  <c r="F16"/>
  <c r="F29" s="1"/>
  <c r="B28"/>
  <c r="C19"/>
  <c r="L19" s="1"/>
  <c r="C54"/>
  <c r="L54" s="1"/>
  <c r="C26"/>
  <c r="L26" s="1"/>
  <c r="F24"/>
  <c r="G21"/>
  <c r="K17"/>
  <c r="B162" i="52"/>
  <c r="B200"/>
  <c r="B26"/>
  <c r="D24"/>
  <c r="K45"/>
  <c r="K59"/>
  <c r="F107"/>
  <c r="F106" s="1"/>
  <c r="F48"/>
  <c r="C47"/>
  <c r="L47" s="1"/>
  <c r="E46"/>
  <c r="F165"/>
  <c r="F178"/>
  <c r="F161"/>
  <c r="F72"/>
  <c r="F71" s="1"/>
  <c r="D106"/>
  <c r="G45"/>
  <c r="G59"/>
  <c r="C166"/>
  <c r="E178"/>
  <c r="E165"/>
  <c r="C165" s="1"/>
  <c r="L165" s="1"/>
  <c r="L106"/>
  <c r="C119"/>
  <c r="L119" s="1"/>
  <c r="C18"/>
  <c r="L18" s="1"/>
  <c r="E17"/>
  <c r="D41"/>
  <c r="D12"/>
  <c r="L196"/>
  <c r="C208"/>
  <c r="L208" s="1"/>
  <c r="D18"/>
  <c r="D47"/>
  <c r="H12"/>
  <c r="F195"/>
  <c r="F208"/>
  <c r="D14"/>
  <c r="C77"/>
  <c r="L77" s="1"/>
  <c r="E76"/>
  <c r="J162"/>
  <c r="B80"/>
  <c r="I46"/>
  <c r="F76"/>
  <c r="I16"/>
  <c r="K88"/>
  <c r="G24"/>
  <c r="G16" s="1"/>
  <c r="C25"/>
  <c r="L25" s="1"/>
  <c r="J24"/>
  <c r="F101"/>
  <c r="C51"/>
  <c r="L51" s="1"/>
  <c r="C41"/>
  <c r="L41" s="1"/>
  <c r="D20"/>
  <c r="B82"/>
  <c r="H81"/>
  <c r="B81" s="1"/>
  <c r="H22"/>
  <c r="J50"/>
  <c r="B110"/>
  <c r="H161"/>
  <c r="H72"/>
  <c r="H71" s="1"/>
  <c r="C149"/>
  <c r="L149" s="1"/>
  <c r="L136"/>
  <c r="D166"/>
  <c r="B78"/>
  <c r="D77"/>
  <c r="J167"/>
  <c r="J166" s="1"/>
  <c r="J78"/>
  <c r="J77" s="1"/>
  <c r="J42"/>
  <c r="B102"/>
  <c r="J200"/>
  <c r="J196" s="1"/>
  <c r="H196"/>
  <c r="H167"/>
  <c r="H166" s="1"/>
  <c r="H78"/>
  <c r="H77" s="1"/>
  <c r="H76" s="1"/>
  <c r="D71"/>
  <c r="B136"/>
  <c r="B149" s="1"/>
  <c r="D135"/>
  <c r="B135" s="1"/>
  <c r="D149"/>
  <c r="F41"/>
  <c r="F12"/>
  <c r="F11" s="1"/>
  <c r="C22"/>
  <c r="L22" s="1"/>
  <c r="E21"/>
  <c r="C21" s="1"/>
  <c r="L21" s="1"/>
  <c r="C12"/>
  <c r="L12" s="1"/>
  <c r="E11"/>
  <c r="C11" s="1"/>
  <c r="L11" s="1"/>
  <c r="E24"/>
  <c r="C195"/>
  <c r="L195" s="1"/>
  <c r="H108"/>
  <c r="J80"/>
  <c r="H104"/>
  <c r="B102" i="51"/>
  <c r="E76"/>
  <c r="H105"/>
  <c r="J47"/>
  <c r="J46" s="1"/>
  <c r="G89"/>
  <c r="G75"/>
  <c r="K178"/>
  <c r="K88" s="1"/>
  <c r="K165"/>
  <c r="H167"/>
  <c r="H166" s="1"/>
  <c r="H78"/>
  <c r="H77" s="1"/>
  <c r="H76" s="1"/>
  <c r="J196"/>
  <c r="B196" s="1"/>
  <c r="B208" s="1"/>
  <c r="B200"/>
  <c r="C13"/>
  <c r="L13" s="1"/>
  <c r="E11"/>
  <c r="C11" s="1"/>
  <c r="L11" s="1"/>
  <c r="D195"/>
  <c r="D208"/>
  <c r="C106"/>
  <c r="E105"/>
  <c r="C105" s="1"/>
  <c r="L105" s="1"/>
  <c r="E119"/>
  <c r="D77"/>
  <c r="D18"/>
  <c r="F101"/>
  <c r="F119" s="1"/>
  <c r="F42"/>
  <c r="C18"/>
  <c r="L18" s="1"/>
  <c r="E17"/>
  <c r="C77"/>
  <c r="L77" s="1"/>
  <c r="C135"/>
  <c r="L135" s="1"/>
  <c r="J80"/>
  <c r="B80" s="1"/>
  <c r="C51"/>
  <c r="L51" s="1"/>
  <c r="C14"/>
  <c r="L14" s="1"/>
  <c r="J20"/>
  <c r="I16"/>
  <c r="L196"/>
  <c r="C208"/>
  <c r="L208" s="1"/>
  <c r="G178"/>
  <c r="G165"/>
  <c r="C165" s="1"/>
  <c r="L165" s="1"/>
  <c r="F167"/>
  <c r="F166" s="1"/>
  <c r="F78"/>
  <c r="F77" s="1"/>
  <c r="F76" s="1"/>
  <c r="D41"/>
  <c r="D12"/>
  <c r="F47"/>
  <c r="H47"/>
  <c r="H46" s="1"/>
  <c r="D24"/>
  <c r="B24" s="1"/>
  <c r="B25"/>
  <c r="D166"/>
  <c r="H101"/>
  <c r="H42"/>
  <c r="E46"/>
  <c r="C47"/>
  <c r="L47" s="1"/>
  <c r="H195"/>
  <c r="H208"/>
  <c r="B50"/>
  <c r="D20"/>
  <c r="K45"/>
  <c r="K59"/>
  <c r="H81"/>
  <c r="H22"/>
  <c r="C22"/>
  <c r="L22" s="1"/>
  <c r="E21"/>
  <c r="C21" s="1"/>
  <c r="L21" s="1"/>
  <c r="C25"/>
  <c r="L25" s="1"/>
  <c r="E24"/>
  <c r="C149"/>
  <c r="L149" s="1"/>
  <c r="L136"/>
  <c r="J105"/>
  <c r="B105"/>
  <c r="C41"/>
  <c r="L41" s="1"/>
  <c r="B13"/>
  <c r="B23"/>
  <c r="B106"/>
  <c r="G16"/>
  <c r="B107"/>
  <c r="C12"/>
  <c r="L12" s="1"/>
  <c r="B43"/>
  <c r="I46"/>
  <c r="B103"/>
  <c r="B26"/>
  <c r="B54"/>
  <c r="C166"/>
  <c r="J168"/>
  <c r="B168" s="1"/>
  <c r="J102"/>
  <c r="F24"/>
  <c r="D46"/>
  <c r="B81"/>
  <c r="H101" i="50"/>
  <c r="H42"/>
  <c r="B102"/>
  <c r="J102"/>
  <c r="G15"/>
  <c r="C178"/>
  <c r="L178" s="1"/>
  <c r="L166"/>
  <c r="L196"/>
  <c r="C208"/>
  <c r="L208" s="1"/>
  <c r="G89"/>
  <c r="G75"/>
  <c r="C25"/>
  <c r="L25" s="1"/>
  <c r="E24"/>
  <c r="D195"/>
  <c r="D208"/>
  <c r="E105"/>
  <c r="C105" s="1"/>
  <c r="L105" s="1"/>
  <c r="C106"/>
  <c r="E119"/>
  <c r="F167"/>
  <c r="F166" s="1"/>
  <c r="F78"/>
  <c r="F77" s="1"/>
  <c r="F76" s="1"/>
  <c r="D41"/>
  <c r="D12"/>
  <c r="I59"/>
  <c r="I45"/>
  <c r="D24"/>
  <c r="B24" s="1"/>
  <c r="B25"/>
  <c r="H81"/>
  <c r="B81" s="1"/>
  <c r="B82"/>
  <c r="H22"/>
  <c r="J196"/>
  <c r="B200"/>
  <c r="E46"/>
  <c r="C47"/>
  <c r="L47" s="1"/>
  <c r="G45"/>
  <c r="G59"/>
  <c r="C12"/>
  <c r="L12" s="1"/>
  <c r="E11"/>
  <c r="D166"/>
  <c r="J47"/>
  <c r="J46" s="1"/>
  <c r="E76"/>
  <c r="K178"/>
  <c r="K88" s="1"/>
  <c r="K165"/>
  <c r="H105"/>
  <c r="H119"/>
  <c r="D20"/>
  <c r="B20" s="1"/>
  <c r="B50"/>
  <c r="E17"/>
  <c r="C18"/>
  <c r="L18" s="1"/>
  <c r="B72"/>
  <c r="B13"/>
  <c r="J106"/>
  <c r="B43"/>
  <c r="C135"/>
  <c r="L135" s="1"/>
  <c r="J168"/>
  <c r="I16"/>
  <c r="H196"/>
  <c r="B196" s="1"/>
  <c r="B208" s="1"/>
  <c r="C14"/>
  <c r="L14" s="1"/>
  <c r="C51"/>
  <c r="L51" s="1"/>
  <c r="G178"/>
  <c r="G165"/>
  <c r="C165" s="1"/>
  <c r="L165" s="1"/>
  <c r="H167"/>
  <c r="H166" s="1"/>
  <c r="H78"/>
  <c r="H77" s="1"/>
  <c r="H76" s="1"/>
  <c r="F47"/>
  <c r="J44"/>
  <c r="B104"/>
  <c r="D77"/>
  <c r="D18"/>
  <c r="F101"/>
  <c r="F119" s="1"/>
  <c r="F42"/>
  <c r="D45"/>
  <c r="D59"/>
  <c r="K45"/>
  <c r="K59"/>
  <c r="H47"/>
  <c r="H46" s="1"/>
  <c r="C149"/>
  <c r="L149" s="1"/>
  <c r="L136"/>
  <c r="E21"/>
  <c r="C21" s="1"/>
  <c r="L21" s="1"/>
  <c r="C22"/>
  <c r="L22" s="1"/>
  <c r="J20"/>
  <c r="B168"/>
  <c r="B103"/>
  <c r="B26"/>
  <c r="B23"/>
  <c r="J80"/>
  <c r="B80" s="1"/>
  <c r="D119"/>
  <c r="B54"/>
  <c r="D21"/>
  <c r="B110"/>
  <c r="C41"/>
  <c r="L41" s="1"/>
  <c r="G11"/>
  <c r="G29" s="1"/>
  <c r="L196" i="49"/>
  <c r="C208"/>
  <c r="L208" s="1"/>
  <c r="F89"/>
  <c r="F75"/>
  <c r="K45"/>
  <c r="K59"/>
  <c r="G29"/>
  <c r="G15"/>
  <c r="B136"/>
  <c r="B149" s="1"/>
  <c r="D149"/>
  <c r="D135"/>
  <c r="B135" s="1"/>
  <c r="F165"/>
  <c r="F178"/>
  <c r="H161"/>
  <c r="H72"/>
  <c r="H71" s="1"/>
  <c r="I135"/>
  <c r="I149"/>
  <c r="I89"/>
  <c r="I75"/>
  <c r="H167"/>
  <c r="H78"/>
  <c r="J168"/>
  <c r="F43"/>
  <c r="F101"/>
  <c r="F119" s="1"/>
  <c r="D46"/>
  <c r="F47"/>
  <c r="F46" s="1"/>
  <c r="F18"/>
  <c r="F17" s="1"/>
  <c r="F16" s="1"/>
  <c r="D21"/>
  <c r="B21" s="1"/>
  <c r="B22"/>
  <c r="G45"/>
  <c r="G59"/>
  <c r="D13"/>
  <c r="D41"/>
  <c r="I16"/>
  <c r="C11"/>
  <c r="L11" s="1"/>
  <c r="H103"/>
  <c r="B54"/>
  <c r="C19"/>
  <c r="L19" s="1"/>
  <c r="B168"/>
  <c r="C23"/>
  <c r="L23" s="1"/>
  <c r="F12"/>
  <c r="C54"/>
  <c r="L54" s="1"/>
  <c r="E21"/>
  <c r="C21" s="1"/>
  <c r="L21" s="1"/>
  <c r="J107"/>
  <c r="J106" s="1"/>
  <c r="J48"/>
  <c r="H42"/>
  <c r="J102"/>
  <c r="G195"/>
  <c r="C195" s="1"/>
  <c r="L195" s="1"/>
  <c r="G208"/>
  <c r="B25"/>
  <c r="D24"/>
  <c r="B24" s="1"/>
  <c r="E135"/>
  <c r="C135" s="1"/>
  <c r="L135" s="1"/>
  <c r="C136"/>
  <c r="E149"/>
  <c r="C17"/>
  <c r="L17" s="1"/>
  <c r="E16"/>
  <c r="J200"/>
  <c r="H196"/>
  <c r="H80"/>
  <c r="E46"/>
  <c r="C47"/>
  <c r="L47" s="1"/>
  <c r="F105"/>
  <c r="K195"/>
  <c r="K208"/>
  <c r="K88" s="1"/>
  <c r="G89"/>
  <c r="G75"/>
  <c r="C26"/>
  <c r="L26" s="1"/>
  <c r="E24"/>
  <c r="C178"/>
  <c r="L178" s="1"/>
  <c r="L166"/>
  <c r="H107"/>
  <c r="H106" s="1"/>
  <c r="H48"/>
  <c r="D89"/>
  <c r="D75"/>
  <c r="D105"/>
  <c r="D119"/>
  <c r="E89"/>
  <c r="E75"/>
  <c r="D17"/>
  <c r="C119"/>
  <c r="L119" s="1"/>
  <c r="L106"/>
  <c r="B102"/>
  <c r="J162"/>
  <c r="B170"/>
  <c r="B27"/>
  <c r="B26"/>
  <c r="I46"/>
  <c r="B84"/>
  <c r="J104"/>
  <c r="G29" i="48"/>
  <c r="G15"/>
  <c r="C178"/>
  <c r="L178" s="1"/>
  <c r="L166"/>
  <c r="F167"/>
  <c r="F166" s="1"/>
  <c r="F78"/>
  <c r="F77" s="1"/>
  <c r="F76" s="1"/>
  <c r="C149"/>
  <c r="L149" s="1"/>
  <c r="L136"/>
  <c r="F47"/>
  <c r="F18"/>
  <c r="F17" s="1"/>
  <c r="F16" s="1"/>
  <c r="H105"/>
  <c r="B50"/>
  <c r="D20"/>
  <c r="E21"/>
  <c r="C21" s="1"/>
  <c r="L21" s="1"/>
  <c r="C22"/>
  <c r="L22" s="1"/>
  <c r="E89"/>
  <c r="E75"/>
  <c r="B200"/>
  <c r="J196"/>
  <c r="F101"/>
  <c r="F119" s="1"/>
  <c r="F42"/>
  <c r="D166"/>
  <c r="E46"/>
  <c r="C47"/>
  <c r="L47" s="1"/>
  <c r="J105"/>
  <c r="B105" s="1"/>
  <c r="D24"/>
  <c r="B24" s="1"/>
  <c r="B25"/>
  <c r="K45"/>
  <c r="K59"/>
  <c r="C106"/>
  <c r="E105"/>
  <c r="C105" s="1"/>
  <c r="L105" s="1"/>
  <c r="E119"/>
  <c r="G45"/>
  <c r="G59"/>
  <c r="J80"/>
  <c r="B80" s="1"/>
  <c r="B170"/>
  <c r="D41"/>
  <c r="D12"/>
  <c r="H81"/>
  <c r="B82"/>
  <c r="H22"/>
  <c r="B81"/>
  <c r="B48"/>
  <c r="B13"/>
  <c r="B107"/>
  <c r="I46"/>
  <c r="J168"/>
  <c r="B26"/>
  <c r="C54"/>
  <c r="L54" s="1"/>
  <c r="J20"/>
  <c r="B104"/>
  <c r="D46"/>
  <c r="H168"/>
  <c r="C41"/>
  <c r="L41" s="1"/>
  <c r="C135"/>
  <c r="L135" s="1"/>
  <c r="B54"/>
  <c r="H101"/>
  <c r="H119" s="1"/>
  <c r="H42"/>
  <c r="G75"/>
  <c r="G89"/>
  <c r="L196"/>
  <c r="C208"/>
  <c r="L208" s="1"/>
  <c r="C12"/>
  <c r="L12" s="1"/>
  <c r="E11"/>
  <c r="C11" s="1"/>
  <c r="L11" s="1"/>
  <c r="H47"/>
  <c r="H46" s="1"/>
  <c r="K178"/>
  <c r="K88" s="1"/>
  <c r="K165"/>
  <c r="C165" s="1"/>
  <c r="L165" s="1"/>
  <c r="I89"/>
  <c r="I75"/>
  <c r="J161"/>
  <c r="B161" s="1"/>
  <c r="J72"/>
  <c r="H195"/>
  <c r="H208"/>
  <c r="D195"/>
  <c r="B196"/>
  <c r="B208" s="1"/>
  <c r="D208"/>
  <c r="D77"/>
  <c r="D18"/>
  <c r="E17"/>
  <c r="C18"/>
  <c r="L18" s="1"/>
  <c r="J47"/>
  <c r="J46" s="1"/>
  <c r="C25"/>
  <c r="L25" s="1"/>
  <c r="E24"/>
  <c r="B23"/>
  <c r="B43"/>
  <c r="J102"/>
  <c r="I16"/>
  <c r="C14"/>
  <c r="L14" s="1"/>
  <c r="J195" i="47"/>
  <c r="J208"/>
  <c r="G29"/>
  <c r="G15"/>
  <c r="I89"/>
  <c r="I75"/>
  <c r="K84"/>
  <c r="K28"/>
  <c r="C88"/>
  <c r="L88" s="1"/>
  <c r="F89"/>
  <c r="F75"/>
  <c r="I16"/>
  <c r="H72"/>
  <c r="H161"/>
  <c r="J107"/>
  <c r="J106" s="1"/>
  <c r="J48"/>
  <c r="B25"/>
  <c r="D24"/>
  <c r="B24" s="1"/>
  <c r="L196"/>
  <c r="C208"/>
  <c r="L208" s="1"/>
  <c r="F47"/>
  <c r="F46" s="1"/>
  <c r="F18"/>
  <c r="F17" s="1"/>
  <c r="F16" s="1"/>
  <c r="H107"/>
  <c r="H106" s="1"/>
  <c r="H48"/>
  <c r="F195"/>
  <c r="F208"/>
  <c r="L106"/>
  <c r="C119"/>
  <c r="L119" s="1"/>
  <c r="C178"/>
  <c r="L178" s="1"/>
  <c r="L166"/>
  <c r="C19"/>
  <c r="L19" s="1"/>
  <c r="E17"/>
  <c r="D46"/>
  <c r="J20"/>
  <c r="B50"/>
  <c r="D105"/>
  <c r="B106"/>
  <c r="D119"/>
  <c r="B170"/>
  <c r="C21"/>
  <c r="L21" s="1"/>
  <c r="C23"/>
  <c r="L23" s="1"/>
  <c r="B27"/>
  <c r="B54"/>
  <c r="B51"/>
  <c r="I24"/>
  <c r="C27"/>
  <c r="L27" s="1"/>
  <c r="C195"/>
  <c r="L195" s="1"/>
  <c r="K76"/>
  <c r="H77"/>
  <c r="B78"/>
  <c r="J75"/>
  <c r="K45"/>
  <c r="K59"/>
  <c r="D13"/>
  <c r="D41"/>
  <c r="F105"/>
  <c r="D208"/>
  <c r="B196"/>
  <c r="B208" s="1"/>
  <c r="D195"/>
  <c r="E46"/>
  <c r="C47"/>
  <c r="L47" s="1"/>
  <c r="G45"/>
  <c r="G59"/>
  <c r="H41"/>
  <c r="B42"/>
  <c r="D89"/>
  <c r="D75"/>
  <c r="H208"/>
  <c r="H195"/>
  <c r="D17"/>
  <c r="G89"/>
  <c r="G75"/>
  <c r="B136"/>
  <c r="B149" s="1"/>
  <c r="D135"/>
  <c r="B135" s="1"/>
  <c r="D149"/>
  <c r="E135"/>
  <c r="C135" s="1"/>
  <c r="L135" s="1"/>
  <c r="C136"/>
  <c r="E149"/>
  <c r="F43"/>
  <c r="F101"/>
  <c r="D21"/>
  <c r="B21" s="1"/>
  <c r="B22"/>
  <c r="C26"/>
  <c r="L26" s="1"/>
  <c r="E24"/>
  <c r="J104"/>
  <c r="J44" s="1"/>
  <c r="J14" s="1"/>
  <c r="B14" s="1"/>
  <c r="C11"/>
  <c r="L11" s="1"/>
  <c r="C84"/>
  <c r="L84" s="1"/>
  <c r="B108"/>
  <c r="J166"/>
  <c r="J103"/>
  <c r="B103"/>
  <c r="B107"/>
  <c r="B162"/>
  <c r="C28"/>
  <c r="L28" s="1"/>
  <c r="E76"/>
  <c r="B26"/>
  <c r="I46"/>
  <c r="B44"/>
  <c r="C25"/>
  <c r="L25" s="1"/>
  <c r="C13"/>
  <c r="L13" s="1"/>
  <c r="J162"/>
  <c r="H101"/>
  <c r="B20"/>
  <c r="C54"/>
  <c r="L54" s="1"/>
  <c r="K24"/>
  <c r="K16" s="1"/>
  <c r="I15" i="46"/>
  <c r="B21"/>
  <c r="C25"/>
  <c r="L25" s="1"/>
  <c r="E24"/>
  <c r="C209"/>
  <c r="L209" s="1"/>
  <c r="L196"/>
  <c r="C12"/>
  <c r="L12" s="1"/>
  <c r="E11"/>
  <c r="C11" s="1"/>
  <c r="L11" s="1"/>
  <c r="I45"/>
  <c r="I59"/>
  <c r="E45"/>
  <c r="C46"/>
  <c r="E59"/>
  <c r="C179"/>
  <c r="L179" s="1"/>
  <c r="L166"/>
  <c r="G89"/>
  <c r="G75"/>
  <c r="C239"/>
  <c r="L239" s="1"/>
  <c r="L226"/>
  <c r="D24"/>
  <c r="B18"/>
  <c r="B165"/>
  <c r="G17"/>
  <c r="G16" s="1"/>
  <c r="B13"/>
  <c r="C135"/>
  <c r="L135" s="1"/>
  <c r="K105"/>
  <c r="C106"/>
  <c r="K119"/>
  <c r="E75"/>
  <c r="E89"/>
  <c r="C76"/>
  <c r="G59"/>
  <c r="G45"/>
  <c r="D75"/>
  <c r="D89"/>
  <c r="J24"/>
  <c r="J16" s="1"/>
  <c r="K21"/>
  <c r="C21" s="1"/>
  <c r="L21" s="1"/>
  <c r="B19"/>
  <c r="B195"/>
  <c r="B25"/>
  <c r="D17"/>
  <c r="B255"/>
  <c r="C165"/>
  <c r="L165" s="1"/>
  <c r="B105"/>
  <c r="C18"/>
  <c r="L18" s="1"/>
  <c r="K89"/>
  <c r="K75"/>
  <c r="L136"/>
  <c r="C149"/>
  <c r="L149" s="1"/>
  <c r="D46"/>
  <c r="B47"/>
  <c r="E16"/>
  <c r="B12"/>
  <c r="D11"/>
  <c r="B11" s="1"/>
  <c r="H75"/>
  <c r="H89"/>
  <c r="K59"/>
  <c r="K45"/>
  <c r="B22"/>
  <c r="C105"/>
  <c r="L105" s="1"/>
  <c r="B23"/>
  <c r="C22"/>
  <c r="L22" s="1"/>
  <c r="C225"/>
  <c r="L225" s="1"/>
  <c r="I119" i="1"/>
  <c r="I105"/>
  <c r="E105"/>
  <c r="C114"/>
  <c r="L114" s="1"/>
  <c r="D80" i="2"/>
  <c r="J138"/>
  <c r="J228"/>
  <c r="J160"/>
  <c r="F227"/>
  <c r="H136"/>
  <c r="J136" s="1"/>
  <c r="J166"/>
  <c r="I269" i="11"/>
  <c r="I255"/>
  <c r="G114"/>
  <c r="G26"/>
  <c r="G256"/>
  <c r="G255" s="1"/>
  <c r="C255" s="1"/>
  <c r="L255" s="1"/>
  <c r="C264"/>
  <c r="L264" s="1"/>
  <c r="I114"/>
  <c r="F114"/>
  <c r="F26"/>
  <c r="H263"/>
  <c r="H113" s="1"/>
  <c r="H111" s="1"/>
  <c r="H106" s="1"/>
  <c r="H233"/>
  <c r="F111"/>
  <c r="F113"/>
  <c r="C141" i="10"/>
  <c r="L141" s="1"/>
  <c r="B141"/>
  <c r="J102"/>
  <c r="J42" s="1"/>
  <c r="J103"/>
  <c r="J43" s="1"/>
  <c r="J104"/>
  <c r="J44" s="1"/>
  <c r="D42"/>
  <c r="D44"/>
  <c r="D50"/>
  <c r="J80" i="20"/>
  <c r="J50" s="1"/>
  <c r="H50"/>
  <c r="F104"/>
  <c r="F101" s="1"/>
  <c r="G226" i="19"/>
  <c r="G239" s="1"/>
  <c r="B110"/>
  <c r="H138"/>
  <c r="J167" i="15"/>
  <c r="H167"/>
  <c r="D50"/>
  <c r="J140"/>
  <c r="B140" s="1"/>
  <c r="J110"/>
  <c r="J169"/>
  <c r="H50"/>
  <c r="B13" i="44"/>
  <c r="B85"/>
  <c r="H206" i="40"/>
  <c r="J206" s="1"/>
  <c r="J204" s="1"/>
  <c r="J78" i="24"/>
  <c r="J78" i="23"/>
  <c r="J80"/>
  <c r="H72"/>
  <c r="H78"/>
  <c r="B110" i="22"/>
  <c r="F105"/>
  <c r="J72"/>
  <c r="H74"/>
  <c r="J74" s="1"/>
  <c r="J80"/>
  <c r="J50" s="1"/>
  <c r="D141" i="12"/>
  <c r="F141"/>
  <c r="J73" i="22"/>
  <c r="F74"/>
  <c r="H78"/>
  <c r="J78" s="1"/>
  <c r="D50"/>
  <c r="J80" i="31"/>
  <c r="H74" i="30"/>
  <c r="J74" s="1"/>
  <c r="J80"/>
  <c r="F74"/>
  <c r="D50"/>
  <c r="J78" i="35"/>
  <c r="H141" i="12"/>
  <c r="J80" i="35"/>
  <c r="D71" i="42"/>
  <c r="D18"/>
  <c r="D77"/>
  <c r="D76" s="1"/>
  <c r="F139" i="12"/>
  <c r="H138" i="34"/>
  <c r="J80" i="6"/>
  <c r="H80"/>
  <c r="H48" i="8"/>
  <c r="B111" i="19"/>
  <c r="D106"/>
  <c r="I105"/>
  <c r="E105"/>
  <c r="C105" s="1"/>
  <c r="L105" s="1"/>
  <c r="K119"/>
  <c r="C106"/>
  <c r="L106" s="1"/>
  <c r="J102"/>
  <c r="E136" i="15"/>
  <c r="I136"/>
  <c r="I149" s="1"/>
  <c r="C141"/>
  <c r="L141" s="1"/>
  <c r="F136"/>
  <c r="F149" s="1"/>
  <c r="B141"/>
  <c r="H25" i="44"/>
  <c r="B25" s="1"/>
  <c r="H84"/>
  <c r="B84" s="1"/>
  <c r="B144"/>
  <c r="J25"/>
  <c r="J24" s="1"/>
  <c r="F135"/>
  <c r="D136"/>
  <c r="D149" s="1"/>
  <c r="D77"/>
  <c r="D76" s="1"/>
  <c r="D75" s="1"/>
  <c r="D18"/>
  <c r="D17" s="1"/>
  <c r="F17"/>
  <c r="F16" s="1"/>
  <c r="F15" s="1"/>
  <c r="H78"/>
  <c r="J138"/>
  <c r="H137"/>
  <c r="H136" s="1"/>
  <c r="F77"/>
  <c r="J72"/>
  <c r="J131"/>
  <c r="B132"/>
  <c r="B72"/>
  <c r="H12"/>
  <c r="B54"/>
  <c r="C105"/>
  <c r="L105" s="1"/>
  <c r="J140" i="8"/>
  <c r="J50" s="1"/>
  <c r="J169" i="10"/>
  <c r="J106" i="20"/>
  <c r="J105" s="1"/>
  <c r="F106"/>
  <c r="F105" s="1"/>
  <c r="F45" i="44"/>
  <c r="L106"/>
  <c r="C119"/>
  <c r="L119" s="1"/>
  <c r="D41"/>
  <c r="D14"/>
  <c r="D11" s="1"/>
  <c r="D46"/>
  <c r="B47"/>
  <c r="I29"/>
  <c r="I15"/>
  <c r="D24"/>
  <c r="C12"/>
  <c r="L12" s="1"/>
  <c r="E11"/>
  <c r="C11" s="1"/>
  <c r="L11" s="1"/>
  <c r="G89"/>
  <c r="G75"/>
  <c r="K16"/>
  <c r="C24"/>
  <c r="L24" s="1"/>
  <c r="E59"/>
  <c r="G46"/>
  <c r="C47"/>
  <c r="L47" s="1"/>
  <c r="H44"/>
  <c r="J104"/>
  <c r="F101"/>
  <c r="F119" s="1"/>
  <c r="F44"/>
  <c r="E21"/>
  <c r="C21" s="1"/>
  <c r="L21" s="1"/>
  <c r="C22"/>
  <c r="L22" s="1"/>
  <c r="E149"/>
  <c r="E135"/>
  <c r="C135" s="1"/>
  <c r="L135" s="1"/>
  <c r="C136"/>
  <c r="E17"/>
  <c r="C18"/>
  <c r="L18" s="1"/>
  <c r="K89"/>
  <c r="K75"/>
  <c r="J45"/>
  <c r="B21"/>
  <c r="E76"/>
  <c r="C26"/>
  <c r="L26" s="1"/>
  <c r="D119"/>
  <c r="G16"/>
  <c r="H101"/>
  <c r="H119" s="1"/>
  <c r="H104" i="15"/>
  <c r="J104" s="1"/>
  <c r="J136"/>
  <c r="J135" s="1"/>
  <c r="G149"/>
  <c r="G135"/>
  <c r="K149"/>
  <c r="K135"/>
  <c r="E149"/>
  <c r="E135"/>
  <c r="I135"/>
  <c r="F135"/>
  <c r="C137"/>
  <c r="L137" s="1"/>
  <c r="D149"/>
  <c r="H149"/>
  <c r="I225" i="19"/>
  <c r="I239"/>
  <c r="G225"/>
  <c r="E225"/>
  <c r="C226"/>
  <c r="E239"/>
  <c r="B230"/>
  <c r="K239"/>
  <c r="K225"/>
  <c r="D227"/>
  <c r="F228"/>
  <c r="F108" s="1"/>
  <c r="F107" s="1"/>
  <c r="F106" s="1"/>
  <c r="J230"/>
  <c r="J110" s="1"/>
  <c r="H222"/>
  <c r="H221" s="1"/>
  <c r="C227"/>
  <c r="L227" s="1"/>
  <c r="D221"/>
  <c r="D200"/>
  <c r="H200"/>
  <c r="H198"/>
  <c r="J198" s="1"/>
  <c r="F198"/>
  <c r="D140"/>
  <c r="H140"/>
  <c r="J138"/>
  <c r="H192"/>
  <c r="J192" s="1"/>
  <c r="H132"/>
  <c r="H106" i="20"/>
  <c r="B110"/>
  <c r="D106"/>
  <c r="D105" s="1"/>
  <c r="E119"/>
  <c r="C106"/>
  <c r="E105"/>
  <c r="I119"/>
  <c r="I105"/>
  <c r="H105"/>
  <c r="K119"/>
  <c r="D101"/>
  <c r="H103"/>
  <c r="B107"/>
  <c r="G119"/>
  <c r="H72" i="6"/>
  <c r="J72" s="1"/>
  <c r="H78"/>
  <c r="J78" s="1"/>
  <c r="H167" i="10"/>
  <c r="J167" s="1"/>
  <c r="H161"/>
  <c r="J161" s="1"/>
  <c r="H108"/>
  <c r="H48" s="1"/>
  <c r="F48"/>
  <c r="G149"/>
  <c r="G135"/>
  <c r="K149"/>
  <c r="K135"/>
  <c r="E135"/>
  <c r="C136"/>
  <c r="E149"/>
  <c r="I135"/>
  <c r="I149"/>
  <c r="F135"/>
  <c r="J135"/>
  <c r="D149"/>
  <c r="H149"/>
  <c r="B136"/>
  <c r="B149" s="1"/>
  <c r="C137"/>
  <c r="L137" s="1"/>
  <c r="G106" i="11"/>
  <c r="G119" s="1"/>
  <c r="B114"/>
  <c r="C115"/>
  <c r="L115" s="1"/>
  <c r="K106"/>
  <c r="K119" s="1"/>
  <c r="D111"/>
  <c r="E111"/>
  <c r="C111" s="1"/>
  <c r="L111" s="1"/>
  <c r="E107"/>
  <c r="E106" s="1"/>
  <c r="B107"/>
  <c r="D106"/>
  <c r="D105" s="1"/>
  <c r="B101"/>
  <c r="C102"/>
  <c r="L102" s="1"/>
  <c r="C101"/>
  <c r="L101" s="1"/>
  <c r="E119"/>
  <c r="E105"/>
  <c r="C114"/>
  <c r="L114" s="1"/>
  <c r="I106"/>
  <c r="F106"/>
  <c r="B102"/>
  <c r="C107"/>
  <c r="L107" s="1"/>
  <c r="C116"/>
  <c r="L116" s="1"/>
  <c r="B264"/>
  <c r="F256"/>
  <c r="F269" s="1"/>
  <c r="G269"/>
  <c r="K255"/>
  <c r="K269"/>
  <c r="H261"/>
  <c r="H256" s="1"/>
  <c r="D261"/>
  <c r="G225"/>
  <c r="C225" s="1"/>
  <c r="L225" s="1"/>
  <c r="G239"/>
  <c r="K225"/>
  <c r="K239"/>
  <c r="C226"/>
  <c r="D231"/>
  <c r="F231"/>
  <c r="F226" s="1"/>
  <c r="H163" i="3"/>
  <c r="J163" s="1"/>
  <c r="H169"/>
  <c r="J169" s="1"/>
  <c r="H105"/>
  <c r="J105" s="1"/>
  <c r="H104"/>
  <c r="J104"/>
  <c r="H103"/>
  <c r="J103" s="1"/>
  <c r="H109"/>
  <c r="J109" s="1"/>
  <c r="H130" i="2"/>
  <c r="J130" s="1"/>
  <c r="H132"/>
  <c r="J132" s="1"/>
  <c r="H131"/>
  <c r="J131" s="1"/>
  <c r="B229"/>
  <c r="H227"/>
  <c r="B228"/>
  <c r="F222"/>
  <c r="H226"/>
  <c r="C221"/>
  <c r="L221" s="1"/>
  <c r="K234"/>
  <c r="G221"/>
  <c r="D222"/>
  <c r="C222"/>
  <c r="H198" i="34"/>
  <c r="J198" s="1"/>
  <c r="D139" i="12"/>
  <c r="B20" i="42"/>
  <c r="I46"/>
  <c r="I45" s="1"/>
  <c r="E46"/>
  <c r="E45" s="1"/>
  <c r="F77"/>
  <c r="F76" s="1"/>
  <c r="F75" s="1"/>
  <c r="H78"/>
  <c r="J78" s="1"/>
  <c r="B78" s="1"/>
  <c r="M78" s="1"/>
  <c r="F48"/>
  <c r="C77"/>
  <c r="L77" s="1"/>
  <c r="F42"/>
  <c r="F71"/>
  <c r="H72"/>
  <c r="J72"/>
  <c r="D41"/>
  <c r="I15"/>
  <c r="D11"/>
  <c r="E24"/>
  <c r="C25"/>
  <c r="L25" s="1"/>
  <c r="G17"/>
  <c r="H24"/>
  <c r="B14"/>
  <c r="G24"/>
  <c r="B25"/>
  <c r="F24"/>
  <c r="I89"/>
  <c r="I75"/>
  <c r="E89"/>
  <c r="E75"/>
  <c r="C76"/>
  <c r="K46"/>
  <c r="B22"/>
  <c r="D24"/>
  <c r="B24" s="1"/>
  <c r="C27"/>
  <c r="L27" s="1"/>
  <c r="C48"/>
  <c r="L48" s="1"/>
  <c r="G89"/>
  <c r="I12"/>
  <c r="I11" s="1"/>
  <c r="I29" s="1"/>
  <c r="K14"/>
  <c r="K11" s="1"/>
  <c r="K18"/>
  <c r="K17" s="1"/>
  <c r="K16" s="1"/>
  <c r="E20"/>
  <c r="C20" s="1"/>
  <c r="L20" s="1"/>
  <c r="G22"/>
  <c r="D23"/>
  <c r="B23" s="1"/>
  <c r="D27"/>
  <c r="E28"/>
  <c r="C28" s="1"/>
  <c r="L28" s="1"/>
  <c r="G41"/>
  <c r="D54"/>
  <c r="E41"/>
  <c r="C41" s="1"/>
  <c r="L41" s="1"/>
  <c r="C43"/>
  <c r="L43" s="1"/>
  <c r="G47"/>
  <c r="G46" s="1"/>
  <c r="B50"/>
  <c r="K51"/>
  <c r="C51" s="1"/>
  <c r="L51" s="1"/>
  <c r="F54"/>
  <c r="J54"/>
  <c r="C55"/>
  <c r="L55" s="1"/>
  <c r="B58"/>
  <c r="K75"/>
  <c r="E12"/>
  <c r="D19"/>
  <c r="B19" s="1"/>
  <c r="H27"/>
  <c r="H53" i="30"/>
  <c r="H111"/>
  <c r="B111" s="1"/>
  <c r="J110"/>
  <c r="G119"/>
  <c r="G105"/>
  <c r="K105"/>
  <c r="K119"/>
  <c r="C107"/>
  <c r="L107" s="1"/>
  <c r="E106"/>
  <c r="F104"/>
  <c r="F101" s="1"/>
  <c r="D107"/>
  <c r="F108"/>
  <c r="F107" s="1"/>
  <c r="F106" s="1"/>
  <c r="J78"/>
  <c r="H78"/>
  <c r="J105" i="22"/>
  <c r="E119"/>
  <c r="E105"/>
  <c r="C106"/>
  <c r="I119"/>
  <c r="I105"/>
  <c r="D105"/>
  <c r="B106"/>
  <c r="B119" s="1"/>
  <c r="D119"/>
  <c r="H105"/>
  <c r="H119"/>
  <c r="G119"/>
  <c r="K119"/>
  <c r="B107"/>
  <c r="J72" i="23"/>
  <c r="H72" i="24"/>
  <c r="J72" s="1"/>
  <c r="J119" i="1"/>
  <c r="J105"/>
  <c r="B115"/>
  <c r="D106"/>
  <c r="D105" s="1"/>
  <c r="D114"/>
  <c r="H119"/>
  <c r="H105"/>
  <c r="C105"/>
  <c r="L105" s="1"/>
  <c r="C106"/>
  <c r="G119"/>
  <c r="F114"/>
  <c r="B107"/>
  <c r="K105"/>
  <c r="F282"/>
  <c r="F295" s="1"/>
  <c r="F290"/>
  <c r="B290" s="1"/>
  <c r="C282"/>
  <c r="L282" s="1"/>
  <c r="B287"/>
  <c r="F281"/>
  <c r="D281"/>
  <c r="D295"/>
  <c r="H281"/>
  <c r="H295"/>
  <c r="C295"/>
  <c r="L295" s="1"/>
  <c r="G295"/>
  <c r="K295"/>
  <c r="B283"/>
  <c r="D106" i="27"/>
  <c r="G106"/>
  <c r="G105" s="1"/>
  <c r="E119"/>
  <c r="E105"/>
  <c r="I119"/>
  <c r="I105"/>
  <c r="D105"/>
  <c r="D119"/>
  <c r="J106"/>
  <c r="F106"/>
  <c r="K119"/>
  <c r="B107"/>
  <c r="G119"/>
  <c r="B201" i="40"/>
  <c r="E196"/>
  <c r="E209" s="1"/>
  <c r="G195"/>
  <c r="E195"/>
  <c r="C196"/>
  <c r="I209"/>
  <c r="I195"/>
  <c r="C197"/>
  <c r="L197" s="1"/>
  <c r="H200"/>
  <c r="F204"/>
  <c r="F196" s="1"/>
  <c r="B205"/>
  <c r="L205" s="1"/>
  <c r="D204"/>
  <c r="C11" i="53" l="1"/>
  <c r="L11" s="1"/>
  <c r="C24"/>
  <c r="L24" s="1"/>
  <c r="K15"/>
  <c r="I29"/>
  <c r="B24"/>
  <c r="C21" i="54"/>
  <c r="L21" s="1"/>
  <c r="I91"/>
  <c r="I77"/>
  <c r="C11"/>
  <c r="L11" s="1"/>
  <c r="K29"/>
  <c r="G29"/>
  <c r="B13"/>
  <c r="D11"/>
  <c r="D24"/>
  <c r="D16" s="1"/>
  <c r="F12"/>
  <c r="F11" s="1"/>
  <c r="F42"/>
  <c r="H18"/>
  <c r="H17" s="1"/>
  <c r="H48"/>
  <c r="H47" s="1"/>
  <c r="H135"/>
  <c r="H43"/>
  <c r="J136"/>
  <c r="B136" s="1"/>
  <c r="M136" s="1"/>
  <c r="J141"/>
  <c r="J140" s="1"/>
  <c r="J49"/>
  <c r="J171"/>
  <c r="B175"/>
  <c r="C215"/>
  <c r="L215" s="1"/>
  <c r="L202"/>
  <c r="L233"/>
  <c r="C246"/>
  <c r="L246" s="1"/>
  <c r="J197"/>
  <c r="J74"/>
  <c r="J73" s="1"/>
  <c r="J91" s="1"/>
  <c r="C184"/>
  <c r="L184" s="1"/>
  <c r="L171"/>
  <c r="I15"/>
  <c r="I29"/>
  <c r="L140"/>
  <c r="C153"/>
  <c r="L153" s="1"/>
  <c r="F246"/>
  <c r="F232"/>
  <c r="F47"/>
  <c r="H184"/>
  <c r="H170"/>
  <c r="H118"/>
  <c r="J242"/>
  <c r="H241"/>
  <c r="E60"/>
  <c r="C47"/>
  <c r="E46"/>
  <c r="C46" s="1"/>
  <c r="L46" s="1"/>
  <c r="F117"/>
  <c r="F109" s="1"/>
  <c r="F25"/>
  <c r="F24" s="1"/>
  <c r="H14"/>
  <c r="B14" s="1"/>
  <c r="B45"/>
  <c r="D46"/>
  <c r="D60"/>
  <c r="E91"/>
  <c r="C78"/>
  <c r="E77"/>
  <c r="D91"/>
  <c r="D77"/>
  <c r="B77" s="1"/>
  <c r="B78"/>
  <c r="C122"/>
  <c r="L122" s="1"/>
  <c r="L109"/>
  <c r="H140"/>
  <c r="B141"/>
  <c r="B51"/>
  <c r="B73"/>
  <c r="B49"/>
  <c r="B74"/>
  <c r="E16"/>
  <c r="F16"/>
  <c r="B20"/>
  <c r="B137"/>
  <c r="B142"/>
  <c r="M142" s="1"/>
  <c r="B44"/>
  <c r="D109"/>
  <c r="B198"/>
  <c r="J171" i="53"/>
  <c r="B175"/>
  <c r="J45"/>
  <c r="J14" s="1"/>
  <c r="B138"/>
  <c r="J232"/>
  <c r="B232" s="1"/>
  <c r="J246"/>
  <c r="B233"/>
  <c r="B246" s="1"/>
  <c r="J135"/>
  <c r="B135" s="1"/>
  <c r="J43"/>
  <c r="J77"/>
  <c r="J91"/>
  <c r="H48"/>
  <c r="H47" s="1"/>
  <c r="H18"/>
  <c r="H17" s="1"/>
  <c r="H16" s="1"/>
  <c r="H14"/>
  <c r="B45"/>
  <c r="C277"/>
  <c r="L277" s="1"/>
  <c r="L264"/>
  <c r="H91"/>
  <c r="H77"/>
  <c r="H13"/>
  <c r="B13" s="1"/>
  <c r="B44"/>
  <c r="B79"/>
  <c r="D78"/>
  <c r="H170"/>
  <c r="H184"/>
  <c r="F139"/>
  <c r="F153"/>
  <c r="C122"/>
  <c r="L122" s="1"/>
  <c r="L109"/>
  <c r="E77"/>
  <c r="C77" s="1"/>
  <c r="L77" s="1"/>
  <c r="C78"/>
  <c r="E91"/>
  <c r="G15"/>
  <c r="G29"/>
  <c r="H202"/>
  <c r="B203"/>
  <c r="J49"/>
  <c r="J141"/>
  <c r="F18"/>
  <c r="F17" s="1"/>
  <c r="F16" s="1"/>
  <c r="F48"/>
  <c r="B49"/>
  <c r="C153"/>
  <c r="L153" s="1"/>
  <c r="L140"/>
  <c r="E16"/>
  <c r="C17"/>
  <c r="L17" s="1"/>
  <c r="D17"/>
  <c r="C47"/>
  <c r="E60"/>
  <c r="E46"/>
  <c r="C46" s="1"/>
  <c r="L46" s="1"/>
  <c r="D60"/>
  <c r="D46"/>
  <c r="H12"/>
  <c r="H42"/>
  <c r="B43"/>
  <c r="C184"/>
  <c r="L184" s="1"/>
  <c r="L171"/>
  <c r="J215"/>
  <c r="J201"/>
  <c r="D139"/>
  <c r="D153"/>
  <c r="H153"/>
  <c r="H139"/>
  <c r="J51"/>
  <c r="C232"/>
  <c r="L232" s="1"/>
  <c r="B108"/>
  <c r="B136"/>
  <c r="M136" s="1"/>
  <c r="B80"/>
  <c r="B122"/>
  <c r="B263"/>
  <c r="F75" i="46"/>
  <c r="F89"/>
  <c r="J75"/>
  <c r="J89"/>
  <c r="B75"/>
  <c r="C75"/>
  <c r="L75" s="1"/>
  <c r="B76"/>
  <c r="B89" s="1"/>
  <c r="C24"/>
  <c r="L24" s="1"/>
  <c r="B24"/>
  <c r="F15"/>
  <c r="G29" i="52"/>
  <c r="G15"/>
  <c r="H44"/>
  <c r="H101"/>
  <c r="J104"/>
  <c r="H195"/>
  <c r="H208"/>
  <c r="B196"/>
  <c r="B208" s="1"/>
  <c r="J20"/>
  <c r="B50"/>
  <c r="C178"/>
  <c r="L178" s="1"/>
  <c r="L166"/>
  <c r="F119"/>
  <c r="F105"/>
  <c r="H107"/>
  <c r="H48"/>
  <c r="H178"/>
  <c r="H165"/>
  <c r="D76"/>
  <c r="B77"/>
  <c r="F75"/>
  <c r="F89"/>
  <c r="D17"/>
  <c r="D11"/>
  <c r="D105"/>
  <c r="D119"/>
  <c r="F47"/>
  <c r="F46" s="1"/>
  <c r="F18"/>
  <c r="F17" s="1"/>
  <c r="F16" s="1"/>
  <c r="H89"/>
  <c r="H75"/>
  <c r="J165"/>
  <c r="J178"/>
  <c r="I29"/>
  <c r="I15"/>
  <c r="I59"/>
  <c r="I45"/>
  <c r="E89"/>
  <c r="E75"/>
  <c r="D46"/>
  <c r="E16"/>
  <c r="C17"/>
  <c r="L17" s="1"/>
  <c r="J195"/>
  <c r="J208"/>
  <c r="D178"/>
  <c r="D165"/>
  <c r="B166"/>
  <c r="B178" s="1"/>
  <c r="H21"/>
  <c r="B21" s="1"/>
  <c r="B22"/>
  <c r="C88"/>
  <c r="L88" s="1"/>
  <c r="K84"/>
  <c r="K28"/>
  <c r="J161"/>
  <c r="B161" s="1"/>
  <c r="J72"/>
  <c r="E59"/>
  <c r="E45"/>
  <c r="C46"/>
  <c r="B20"/>
  <c r="B195"/>
  <c r="B24"/>
  <c r="J108"/>
  <c r="B167"/>
  <c r="J76"/>
  <c r="B42"/>
  <c r="B46" i="51"/>
  <c r="D45"/>
  <c r="D59"/>
  <c r="F46"/>
  <c r="B47"/>
  <c r="J101"/>
  <c r="J119" s="1"/>
  <c r="J42"/>
  <c r="H41"/>
  <c r="H12"/>
  <c r="H11" s="1"/>
  <c r="J45"/>
  <c r="G29"/>
  <c r="G15"/>
  <c r="E59"/>
  <c r="E45"/>
  <c r="C46"/>
  <c r="D165"/>
  <c r="D178"/>
  <c r="H45"/>
  <c r="H59"/>
  <c r="D11"/>
  <c r="I29"/>
  <c r="I15"/>
  <c r="E89"/>
  <c r="E75"/>
  <c r="H119"/>
  <c r="F18"/>
  <c r="F17" s="1"/>
  <c r="F16" s="1"/>
  <c r="J167"/>
  <c r="J78"/>
  <c r="F89"/>
  <c r="F75"/>
  <c r="D76"/>
  <c r="C119"/>
  <c r="L119" s="1"/>
  <c r="L106"/>
  <c r="H75"/>
  <c r="H89"/>
  <c r="E16"/>
  <c r="C17"/>
  <c r="L17" s="1"/>
  <c r="D17"/>
  <c r="J195"/>
  <c r="B195" s="1"/>
  <c r="J208"/>
  <c r="C88"/>
  <c r="L88" s="1"/>
  <c r="K28"/>
  <c r="K84"/>
  <c r="C178"/>
  <c r="L178" s="1"/>
  <c r="L166"/>
  <c r="I59"/>
  <c r="I45"/>
  <c r="H21"/>
  <c r="B21" s="1"/>
  <c r="B22"/>
  <c r="F165"/>
  <c r="F178"/>
  <c r="F12"/>
  <c r="F11" s="1"/>
  <c r="F41"/>
  <c r="H178"/>
  <c r="H165"/>
  <c r="B20"/>
  <c r="H18"/>
  <c r="H17" s="1"/>
  <c r="B78"/>
  <c r="H45" i="50"/>
  <c r="H89"/>
  <c r="H75"/>
  <c r="I29"/>
  <c r="I15"/>
  <c r="J105"/>
  <c r="B105" s="1"/>
  <c r="B106"/>
  <c r="E89"/>
  <c r="E75"/>
  <c r="D165"/>
  <c r="D178"/>
  <c r="B166"/>
  <c r="B178" s="1"/>
  <c r="F89"/>
  <c r="F75"/>
  <c r="H41"/>
  <c r="H12"/>
  <c r="H11" s="1"/>
  <c r="F12"/>
  <c r="F11" s="1"/>
  <c r="F41"/>
  <c r="F46"/>
  <c r="B47"/>
  <c r="C88"/>
  <c r="L88" s="1"/>
  <c r="K84"/>
  <c r="K28"/>
  <c r="J45"/>
  <c r="E59"/>
  <c r="E45"/>
  <c r="C45" s="1"/>
  <c r="L45" s="1"/>
  <c r="C46"/>
  <c r="C119"/>
  <c r="L119" s="1"/>
  <c r="L106"/>
  <c r="D17"/>
  <c r="J14"/>
  <c r="B14" s="1"/>
  <c r="B44"/>
  <c r="H165"/>
  <c r="H178"/>
  <c r="J167"/>
  <c r="J166" s="1"/>
  <c r="J78"/>
  <c r="E16"/>
  <c r="C17"/>
  <c r="L17" s="1"/>
  <c r="J195"/>
  <c r="J208"/>
  <c r="D11"/>
  <c r="F165"/>
  <c r="F178"/>
  <c r="B78"/>
  <c r="B195"/>
  <c r="H18"/>
  <c r="H17" s="1"/>
  <c r="B167"/>
  <c r="D76"/>
  <c r="H195"/>
  <c r="H208"/>
  <c r="H21"/>
  <c r="B21" s="1"/>
  <c r="B22"/>
  <c r="J42"/>
  <c r="J101"/>
  <c r="B101" s="1"/>
  <c r="F18"/>
  <c r="F17" s="1"/>
  <c r="F16" s="1"/>
  <c r="C11"/>
  <c r="L11" s="1"/>
  <c r="I59" i="49"/>
  <c r="I45"/>
  <c r="J161"/>
  <c r="J72"/>
  <c r="J71" s="1"/>
  <c r="B71" s="1"/>
  <c r="B162"/>
  <c r="H105"/>
  <c r="B105" s="1"/>
  <c r="E59"/>
  <c r="C46"/>
  <c r="E45"/>
  <c r="C45" s="1"/>
  <c r="L45" s="1"/>
  <c r="E15"/>
  <c r="E29"/>
  <c r="J47"/>
  <c r="J46" s="1"/>
  <c r="H43"/>
  <c r="J103"/>
  <c r="J43" s="1"/>
  <c r="J13" s="1"/>
  <c r="F45"/>
  <c r="F13"/>
  <c r="F11" s="1"/>
  <c r="F29" s="1"/>
  <c r="F41"/>
  <c r="F59" s="1"/>
  <c r="H47"/>
  <c r="H46" s="1"/>
  <c r="H18"/>
  <c r="B48"/>
  <c r="K84"/>
  <c r="K28"/>
  <c r="C88"/>
  <c r="L88" s="1"/>
  <c r="J196"/>
  <c r="B200"/>
  <c r="C149"/>
  <c r="L149" s="1"/>
  <c r="L136"/>
  <c r="F15"/>
  <c r="H166"/>
  <c r="H208"/>
  <c r="H195"/>
  <c r="B42"/>
  <c r="H12"/>
  <c r="I15"/>
  <c r="I29"/>
  <c r="D11"/>
  <c r="D59"/>
  <c r="D45"/>
  <c r="B46"/>
  <c r="H77"/>
  <c r="J44"/>
  <c r="B104"/>
  <c r="D16"/>
  <c r="H20"/>
  <c r="B80"/>
  <c r="J42"/>
  <c r="J105"/>
  <c r="J167"/>
  <c r="J166" s="1"/>
  <c r="J78"/>
  <c r="J77" s="1"/>
  <c r="J76" s="1"/>
  <c r="H101"/>
  <c r="B106"/>
  <c r="B107"/>
  <c r="J80"/>
  <c r="J20" s="1"/>
  <c r="B47"/>
  <c r="B161"/>
  <c r="J71" i="48"/>
  <c r="B71" s="1"/>
  <c r="B72"/>
  <c r="J195"/>
  <c r="J208"/>
  <c r="F165"/>
  <c r="F178"/>
  <c r="J42"/>
  <c r="J101"/>
  <c r="J119" s="1"/>
  <c r="E16"/>
  <c r="C17"/>
  <c r="L17" s="1"/>
  <c r="H45"/>
  <c r="H167"/>
  <c r="H166" s="1"/>
  <c r="H78"/>
  <c r="B168"/>
  <c r="H21"/>
  <c r="B21" s="1"/>
  <c r="B22"/>
  <c r="C119"/>
  <c r="L119" s="1"/>
  <c r="L106"/>
  <c r="F15"/>
  <c r="F89"/>
  <c r="F75"/>
  <c r="H41"/>
  <c r="H59" s="1"/>
  <c r="H12"/>
  <c r="H11" s="1"/>
  <c r="D11"/>
  <c r="F12"/>
  <c r="F11" s="1"/>
  <c r="F29" s="1"/>
  <c r="F41"/>
  <c r="D17"/>
  <c r="J167"/>
  <c r="J166" s="1"/>
  <c r="J78"/>
  <c r="D178"/>
  <c r="D165"/>
  <c r="B166"/>
  <c r="B178" s="1"/>
  <c r="F46"/>
  <c r="B47"/>
  <c r="E59"/>
  <c r="E45"/>
  <c r="C45" s="1"/>
  <c r="L45" s="1"/>
  <c r="C46"/>
  <c r="I29"/>
  <c r="I15"/>
  <c r="J45"/>
  <c r="D76"/>
  <c r="C88"/>
  <c r="L88" s="1"/>
  <c r="K84"/>
  <c r="K28"/>
  <c r="D45"/>
  <c r="B46"/>
  <c r="D59"/>
  <c r="I59"/>
  <c r="I45"/>
  <c r="B20"/>
  <c r="B195"/>
  <c r="B102"/>
  <c r="K29" i="47"/>
  <c r="K15"/>
  <c r="H47"/>
  <c r="H18"/>
  <c r="B48"/>
  <c r="J47"/>
  <c r="J46" s="1"/>
  <c r="J18"/>
  <c r="J17" s="1"/>
  <c r="J16" s="1"/>
  <c r="I15"/>
  <c r="I29"/>
  <c r="E89"/>
  <c r="E75"/>
  <c r="C76"/>
  <c r="C149"/>
  <c r="L149" s="1"/>
  <c r="L136"/>
  <c r="D16"/>
  <c r="E59"/>
  <c r="C46"/>
  <c r="E45"/>
  <c r="D11"/>
  <c r="F45"/>
  <c r="H71"/>
  <c r="B72"/>
  <c r="J165"/>
  <c r="B165" s="1"/>
  <c r="B166"/>
  <c r="K89"/>
  <c r="K75"/>
  <c r="C17"/>
  <c r="L17" s="1"/>
  <c r="E16"/>
  <c r="F15"/>
  <c r="H178"/>
  <c r="B161"/>
  <c r="J161"/>
  <c r="J178" s="1"/>
  <c r="J72"/>
  <c r="I59"/>
  <c r="I45"/>
  <c r="J43"/>
  <c r="J101"/>
  <c r="B101" s="1"/>
  <c r="B119" s="1"/>
  <c r="F13"/>
  <c r="F11" s="1"/>
  <c r="F29" s="1"/>
  <c r="F41"/>
  <c r="F59" s="1"/>
  <c r="H76"/>
  <c r="B77"/>
  <c r="D59"/>
  <c r="D45"/>
  <c r="H105"/>
  <c r="H119"/>
  <c r="J119"/>
  <c r="J105"/>
  <c r="B105" s="1"/>
  <c r="C24"/>
  <c r="L24" s="1"/>
  <c r="B195"/>
  <c r="F119"/>
  <c r="B104"/>
  <c r="H12"/>
  <c r="E29" i="46"/>
  <c r="E15"/>
  <c r="D16"/>
  <c r="B17"/>
  <c r="C59"/>
  <c r="L59" s="1"/>
  <c r="L46"/>
  <c r="B46"/>
  <c r="B59" s="1"/>
  <c r="D59"/>
  <c r="D45"/>
  <c r="B45" s="1"/>
  <c r="G29"/>
  <c r="G15"/>
  <c r="H29"/>
  <c r="H15"/>
  <c r="J15"/>
  <c r="J29"/>
  <c r="C89"/>
  <c r="L89" s="1"/>
  <c r="L76"/>
  <c r="L106"/>
  <c r="C119"/>
  <c r="L119" s="1"/>
  <c r="K16"/>
  <c r="C17"/>
  <c r="L17" s="1"/>
  <c r="C45"/>
  <c r="L45" s="1"/>
  <c r="J227" i="2"/>
  <c r="B227" s="1"/>
  <c r="J82"/>
  <c r="J226"/>
  <c r="H80"/>
  <c r="G105" i="11"/>
  <c r="C256"/>
  <c r="H105"/>
  <c r="H119"/>
  <c r="J233"/>
  <c r="H83"/>
  <c r="F255"/>
  <c r="J263"/>
  <c r="H104" i="20"/>
  <c r="F119" i="19"/>
  <c r="F105"/>
  <c r="J200"/>
  <c r="J140"/>
  <c r="J50" i="15"/>
  <c r="D135" i="44"/>
  <c r="B206" i="40"/>
  <c r="H204"/>
  <c r="J141" i="12"/>
  <c r="B110" i="30"/>
  <c r="J50"/>
  <c r="H139" i="12"/>
  <c r="J138" i="34"/>
  <c r="J139" i="12" s="1"/>
  <c r="J48" i="8"/>
  <c r="D105" i="19"/>
  <c r="D119"/>
  <c r="C119"/>
  <c r="L119" s="1"/>
  <c r="J101"/>
  <c r="B102"/>
  <c r="C136" i="15"/>
  <c r="C149" s="1"/>
  <c r="L149" s="1"/>
  <c r="B135"/>
  <c r="B136"/>
  <c r="B149" s="1"/>
  <c r="H24" i="44"/>
  <c r="B24" s="1"/>
  <c r="D89"/>
  <c r="H18"/>
  <c r="H77"/>
  <c r="H76" s="1"/>
  <c r="J78"/>
  <c r="B78" s="1"/>
  <c r="J137"/>
  <c r="J136" s="1"/>
  <c r="J135" s="1"/>
  <c r="B138"/>
  <c r="F76"/>
  <c r="H135"/>
  <c r="H149"/>
  <c r="B131"/>
  <c r="J71"/>
  <c r="J12"/>
  <c r="B12"/>
  <c r="F119" i="20"/>
  <c r="D59" i="44"/>
  <c r="B46"/>
  <c r="D45"/>
  <c r="B45" s="1"/>
  <c r="G15"/>
  <c r="G29"/>
  <c r="F14"/>
  <c r="F11" s="1"/>
  <c r="F29" s="1"/>
  <c r="F41"/>
  <c r="F59" s="1"/>
  <c r="G45"/>
  <c r="C45" s="1"/>
  <c r="L45" s="1"/>
  <c r="G59"/>
  <c r="C46"/>
  <c r="K15"/>
  <c r="K29"/>
  <c r="E16"/>
  <c r="C17"/>
  <c r="L17" s="1"/>
  <c r="J44"/>
  <c r="J101"/>
  <c r="J119" s="1"/>
  <c r="E75"/>
  <c r="C75" s="1"/>
  <c r="L75" s="1"/>
  <c r="E89"/>
  <c r="C76"/>
  <c r="C149"/>
  <c r="L149" s="1"/>
  <c r="L136"/>
  <c r="H14"/>
  <c r="H11" s="1"/>
  <c r="H41"/>
  <c r="H59" s="1"/>
  <c r="D16"/>
  <c r="B104"/>
  <c r="J149" i="15"/>
  <c r="C135"/>
  <c r="L135" s="1"/>
  <c r="L136"/>
  <c r="F227" i="19"/>
  <c r="F226" s="1"/>
  <c r="H228"/>
  <c r="H108" s="1"/>
  <c r="H107" s="1"/>
  <c r="H106" s="1"/>
  <c r="C239"/>
  <c r="L239" s="1"/>
  <c r="L226"/>
  <c r="C225"/>
  <c r="L225" s="1"/>
  <c r="D226"/>
  <c r="J222"/>
  <c r="J221" s="1"/>
  <c r="B221" s="1"/>
  <c r="J132"/>
  <c r="B105" i="20"/>
  <c r="B106"/>
  <c r="L106"/>
  <c r="C119"/>
  <c r="L119" s="1"/>
  <c r="D119"/>
  <c r="C105"/>
  <c r="L105" s="1"/>
  <c r="J103"/>
  <c r="J108" i="10"/>
  <c r="J48" s="1"/>
  <c r="B135"/>
  <c r="C149"/>
  <c r="L149" s="1"/>
  <c r="L136"/>
  <c r="C135"/>
  <c r="L135" s="1"/>
  <c r="C106" i="11"/>
  <c r="C119" s="1"/>
  <c r="L119" s="1"/>
  <c r="K105"/>
  <c r="D119"/>
  <c r="L106"/>
  <c r="I119"/>
  <c r="I105"/>
  <c r="C105" s="1"/>
  <c r="L105" s="1"/>
  <c r="F119"/>
  <c r="F105"/>
  <c r="H255"/>
  <c r="H269"/>
  <c r="L256"/>
  <c r="C269"/>
  <c r="L269" s="1"/>
  <c r="D256"/>
  <c r="F239"/>
  <c r="F225"/>
  <c r="L226"/>
  <c r="C239"/>
  <c r="L239" s="1"/>
  <c r="D226"/>
  <c r="F234" i="2"/>
  <c r="F221"/>
  <c r="H222"/>
  <c r="L222"/>
  <c r="C234"/>
  <c r="L234" s="1"/>
  <c r="D221"/>
  <c r="D234"/>
  <c r="I59" i="42"/>
  <c r="E16"/>
  <c r="E15" s="1"/>
  <c r="H77"/>
  <c r="H76" s="1"/>
  <c r="H75" s="1"/>
  <c r="H48"/>
  <c r="F18"/>
  <c r="F17" s="1"/>
  <c r="F16" s="1"/>
  <c r="F15" s="1"/>
  <c r="F47"/>
  <c r="F46" s="1"/>
  <c r="F45" s="1"/>
  <c r="F89"/>
  <c r="J42"/>
  <c r="J71"/>
  <c r="F41"/>
  <c r="F12"/>
  <c r="H42"/>
  <c r="B42" s="1"/>
  <c r="H71"/>
  <c r="B72"/>
  <c r="M72" s="1"/>
  <c r="D75"/>
  <c r="D89"/>
  <c r="G59"/>
  <c r="G45"/>
  <c r="C45" s="1"/>
  <c r="L45" s="1"/>
  <c r="K15"/>
  <c r="K29"/>
  <c r="K45"/>
  <c r="K59"/>
  <c r="J77"/>
  <c r="J48"/>
  <c r="B54"/>
  <c r="C47"/>
  <c r="L47" s="1"/>
  <c r="C46"/>
  <c r="D17"/>
  <c r="B27"/>
  <c r="C18"/>
  <c r="L18" s="1"/>
  <c r="E59"/>
  <c r="D21"/>
  <c r="B21" s="1"/>
  <c r="C14"/>
  <c r="L14" s="1"/>
  <c r="C75"/>
  <c r="L75" s="1"/>
  <c r="D46"/>
  <c r="C17"/>
  <c r="L17" s="1"/>
  <c r="E11"/>
  <c r="C11" s="1"/>
  <c r="L11" s="1"/>
  <c r="C12"/>
  <c r="L12" s="1"/>
  <c r="C22"/>
  <c r="L22" s="1"/>
  <c r="G21"/>
  <c r="C21" s="1"/>
  <c r="L21" s="1"/>
  <c r="C89"/>
  <c r="L89" s="1"/>
  <c r="L76"/>
  <c r="C24"/>
  <c r="L24" s="1"/>
  <c r="D106" i="30"/>
  <c r="F105"/>
  <c r="F119"/>
  <c r="E119"/>
  <c r="C106"/>
  <c r="E105"/>
  <c r="C105" s="1"/>
  <c r="L105" s="1"/>
  <c r="H104"/>
  <c r="H101" s="1"/>
  <c r="H108"/>
  <c r="L106" i="22"/>
  <c r="C119"/>
  <c r="L119" s="1"/>
  <c r="B105"/>
  <c r="C105"/>
  <c r="L105" s="1"/>
  <c r="D119" i="1"/>
  <c r="L106"/>
  <c r="C119"/>
  <c r="L119" s="1"/>
  <c r="F106"/>
  <c r="B114"/>
  <c r="B282"/>
  <c r="B295" s="1"/>
  <c r="B281"/>
  <c r="C106" i="27"/>
  <c r="L106" s="1"/>
  <c r="J105"/>
  <c r="J119"/>
  <c r="F119"/>
  <c r="F105"/>
  <c r="B110"/>
  <c r="C105"/>
  <c r="L105" s="1"/>
  <c r="H106"/>
  <c r="B106" s="1"/>
  <c r="B119" s="1"/>
  <c r="J200" i="40"/>
  <c r="J196" s="1"/>
  <c r="H196"/>
  <c r="F209"/>
  <c r="F195"/>
  <c r="D196"/>
  <c r="B204"/>
  <c r="L204" s="1"/>
  <c r="C209"/>
  <c r="C195"/>
  <c r="A85" i="3"/>
  <c r="A25"/>
  <c r="B14" i="53" l="1"/>
  <c r="C77" i="54"/>
  <c r="L77" s="1"/>
  <c r="H117"/>
  <c r="H25"/>
  <c r="H24" s="1"/>
  <c r="H16" s="1"/>
  <c r="J170"/>
  <c r="B170" s="1"/>
  <c r="J184"/>
  <c r="J241"/>
  <c r="J233" s="1"/>
  <c r="J118"/>
  <c r="B242"/>
  <c r="D122"/>
  <c r="D108"/>
  <c r="L78"/>
  <c r="C91"/>
  <c r="L91" s="1"/>
  <c r="F108"/>
  <c r="F122"/>
  <c r="H233"/>
  <c r="B241"/>
  <c r="J215"/>
  <c r="B197"/>
  <c r="B215" s="1"/>
  <c r="J139"/>
  <c r="B171"/>
  <c r="B184" s="1"/>
  <c r="B91"/>
  <c r="L47"/>
  <c r="C60"/>
  <c r="L60" s="1"/>
  <c r="F60"/>
  <c r="F46"/>
  <c r="J43"/>
  <c r="J135"/>
  <c r="J153" s="1"/>
  <c r="F29"/>
  <c r="F15"/>
  <c r="H139"/>
  <c r="B139" s="1"/>
  <c r="H153"/>
  <c r="B140"/>
  <c r="H46"/>
  <c r="H60"/>
  <c r="E15"/>
  <c r="C15" s="1"/>
  <c r="L15" s="1"/>
  <c r="C16"/>
  <c r="E29"/>
  <c r="J48"/>
  <c r="J18"/>
  <c r="J17" s="1"/>
  <c r="H42"/>
  <c r="H12"/>
  <c r="H11" s="1"/>
  <c r="D15"/>
  <c r="D29"/>
  <c r="L47" i="53"/>
  <c r="C60"/>
  <c r="L60" s="1"/>
  <c r="E29"/>
  <c r="E15"/>
  <c r="C15" s="1"/>
  <c r="L15" s="1"/>
  <c r="C16"/>
  <c r="F47"/>
  <c r="H60"/>
  <c r="H46"/>
  <c r="J18"/>
  <c r="J17" s="1"/>
  <c r="J48"/>
  <c r="J47" s="1"/>
  <c r="H15"/>
  <c r="J42"/>
  <c r="B42" s="1"/>
  <c r="J12"/>
  <c r="J11" s="1"/>
  <c r="J184"/>
  <c r="J170"/>
  <c r="B171"/>
  <c r="B184" s="1"/>
  <c r="J20"/>
  <c r="B20" s="1"/>
  <c r="B51"/>
  <c r="H11"/>
  <c r="J140"/>
  <c r="B141"/>
  <c r="D16"/>
  <c r="F29"/>
  <c r="F15"/>
  <c r="H201"/>
  <c r="B201" s="1"/>
  <c r="H215"/>
  <c r="B202"/>
  <c r="B215" s="1"/>
  <c r="C91"/>
  <c r="L91" s="1"/>
  <c r="L78"/>
  <c r="B78"/>
  <c r="B91" s="1"/>
  <c r="D91"/>
  <c r="D77"/>
  <c r="B77" s="1"/>
  <c r="B170"/>
  <c r="K76" i="52"/>
  <c r="C84"/>
  <c r="L84" s="1"/>
  <c r="D59"/>
  <c r="D45"/>
  <c r="F15"/>
  <c r="F29"/>
  <c r="D16"/>
  <c r="B76"/>
  <c r="D89"/>
  <c r="D75"/>
  <c r="H14"/>
  <c r="H41"/>
  <c r="J75"/>
  <c r="C28"/>
  <c r="L28" s="1"/>
  <c r="K24"/>
  <c r="H106"/>
  <c r="B107"/>
  <c r="J107"/>
  <c r="J106" s="1"/>
  <c r="J48"/>
  <c r="L46"/>
  <c r="C59"/>
  <c r="L59" s="1"/>
  <c r="E29"/>
  <c r="E15"/>
  <c r="H18"/>
  <c r="H17" s="1"/>
  <c r="H16" s="1"/>
  <c r="H47"/>
  <c r="B48"/>
  <c r="J44"/>
  <c r="J101"/>
  <c r="B101" s="1"/>
  <c r="J71"/>
  <c r="B71" s="1"/>
  <c r="B72"/>
  <c r="F59"/>
  <c r="F45"/>
  <c r="C45"/>
  <c r="L45" s="1"/>
  <c r="B165"/>
  <c r="J12"/>
  <c r="B108"/>
  <c r="B104"/>
  <c r="C84" i="51"/>
  <c r="L84" s="1"/>
  <c r="K76"/>
  <c r="E29"/>
  <c r="E15"/>
  <c r="F15"/>
  <c r="F29"/>
  <c r="D16"/>
  <c r="D75"/>
  <c r="D89"/>
  <c r="J166"/>
  <c r="B167"/>
  <c r="J41"/>
  <c r="J12"/>
  <c r="J11" s="1"/>
  <c r="C28"/>
  <c r="L28" s="1"/>
  <c r="K24"/>
  <c r="J77"/>
  <c r="J18"/>
  <c r="J17" s="1"/>
  <c r="J16" s="1"/>
  <c r="L46"/>
  <c r="C59"/>
  <c r="L59" s="1"/>
  <c r="F59"/>
  <c r="F45"/>
  <c r="B11"/>
  <c r="B45"/>
  <c r="H16"/>
  <c r="B12"/>
  <c r="C45"/>
  <c r="L45" s="1"/>
  <c r="B42"/>
  <c r="B101"/>
  <c r="B119" s="1"/>
  <c r="B41" i="50"/>
  <c r="E29"/>
  <c r="E15"/>
  <c r="D16"/>
  <c r="K24"/>
  <c r="C28"/>
  <c r="L28" s="1"/>
  <c r="F59"/>
  <c r="F45"/>
  <c r="B45" s="1"/>
  <c r="B46"/>
  <c r="F15"/>
  <c r="F29"/>
  <c r="D75"/>
  <c r="D89"/>
  <c r="L46"/>
  <c r="C59"/>
  <c r="L59" s="1"/>
  <c r="J41"/>
  <c r="J59" s="1"/>
  <c r="J12"/>
  <c r="J77"/>
  <c r="J18"/>
  <c r="J17" s="1"/>
  <c r="J16" s="1"/>
  <c r="K76"/>
  <c r="C84"/>
  <c r="L84" s="1"/>
  <c r="H59"/>
  <c r="J119"/>
  <c r="H16"/>
  <c r="B42"/>
  <c r="B119"/>
  <c r="J165"/>
  <c r="B165" s="1"/>
  <c r="J178"/>
  <c r="J89" i="49"/>
  <c r="J75"/>
  <c r="J195"/>
  <c r="B195" s="1"/>
  <c r="J208"/>
  <c r="H13"/>
  <c r="B13" s="1"/>
  <c r="B43"/>
  <c r="J41"/>
  <c r="J12"/>
  <c r="D29"/>
  <c r="D15"/>
  <c r="H76"/>
  <c r="B77"/>
  <c r="K76"/>
  <c r="C84"/>
  <c r="L84" s="1"/>
  <c r="L46"/>
  <c r="C59"/>
  <c r="L59" s="1"/>
  <c r="H178"/>
  <c r="H165"/>
  <c r="B166"/>
  <c r="B178" s="1"/>
  <c r="K24"/>
  <c r="C28"/>
  <c r="L28" s="1"/>
  <c r="H45"/>
  <c r="J59"/>
  <c r="J45"/>
  <c r="B45" s="1"/>
  <c r="J165"/>
  <c r="J178"/>
  <c r="J14"/>
  <c r="B14" s="1"/>
  <c r="B44"/>
  <c r="H17"/>
  <c r="B72"/>
  <c r="B101"/>
  <c r="B119" s="1"/>
  <c r="B103"/>
  <c r="B12"/>
  <c r="J101"/>
  <c r="J119" s="1"/>
  <c r="B78"/>
  <c r="B196"/>
  <c r="B208" s="1"/>
  <c r="B20"/>
  <c r="H41"/>
  <c r="B167"/>
  <c r="J18"/>
  <c r="J17" s="1"/>
  <c r="J16" s="1"/>
  <c r="H119"/>
  <c r="K76" i="48"/>
  <c r="C84"/>
  <c r="L84" s="1"/>
  <c r="L46"/>
  <c r="C59"/>
  <c r="L59" s="1"/>
  <c r="F59"/>
  <c r="F45"/>
  <c r="J77"/>
  <c r="J76" s="1"/>
  <c r="J18"/>
  <c r="J17" s="1"/>
  <c r="J16" s="1"/>
  <c r="H165"/>
  <c r="H178"/>
  <c r="E29"/>
  <c r="E15"/>
  <c r="C28"/>
  <c r="L28" s="1"/>
  <c r="K24"/>
  <c r="D75"/>
  <c r="D89"/>
  <c r="D16"/>
  <c r="H77"/>
  <c r="H18"/>
  <c r="J41"/>
  <c r="J12"/>
  <c r="J11" s="1"/>
  <c r="B11" s="1"/>
  <c r="B42"/>
  <c r="B78"/>
  <c r="B12"/>
  <c r="B167"/>
  <c r="B45"/>
  <c r="B101"/>
  <c r="B119" s="1"/>
  <c r="J165"/>
  <c r="B165" s="1"/>
  <c r="J178"/>
  <c r="H11" i="47"/>
  <c r="C16"/>
  <c r="E15"/>
  <c r="C15" s="1"/>
  <c r="L15" s="1"/>
  <c r="E29"/>
  <c r="H89"/>
  <c r="H75"/>
  <c r="B75" s="1"/>
  <c r="B76"/>
  <c r="J71"/>
  <c r="J89" s="1"/>
  <c r="J12"/>
  <c r="L46"/>
  <c r="C59"/>
  <c r="L59" s="1"/>
  <c r="J45"/>
  <c r="J59"/>
  <c r="B41"/>
  <c r="C89"/>
  <c r="L89" s="1"/>
  <c r="L76"/>
  <c r="H17"/>
  <c r="B18"/>
  <c r="J13"/>
  <c r="B13" s="1"/>
  <c r="B43"/>
  <c r="J41"/>
  <c r="D29"/>
  <c r="D15"/>
  <c r="J15"/>
  <c r="H46"/>
  <c r="B47"/>
  <c r="B178"/>
  <c r="C45"/>
  <c r="L45" s="1"/>
  <c r="C75"/>
  <c r="L75" s="1"/>
  <c r="K29" i="46"/>
  <c r="K15"/>
  <c r="C15" s="1"/>
  <c r="L15" s="1"/>
  <c r="D29"/>
  <c r="B16"/>
  <c r="B29" s="1"/>
  <c r="D15"/>
  <c r="B15" s="1"/>
  <c r="C16"/>
  <c r="B222" i="2"/>
  <c r="B234" s="1"/>
  <c r="J222"/>
  <c r="J80"/>
  <c r="B226"/>
  <c r="J261" i="11"/>
  <c r="J113"/>
  <c r="B263"/>
  <c r="J83"/>
  <c r="B233"/>
  <c r="J104" i="20"/>
  <c r="B104" s="1"/>
  <c r="H101"/>
  <c r="H119" s="1"/>
  <c r="H105" i="19"/>
  <c r="H119"/>
  <c r="B222"/>
  <c r="B101" i="44"/>
  <c r="B119" s="1"/>
  <c r="B135"/>
  <c r="B101" i="19"/>
  <c r="B136" i="44"/>
  <c r="B149" s="1"/>
  <c r="B137"/>
  <c r="H17"/>
  <c r="F89"/>
  <c r="F75"/>
  <c r="H75"/>
  <c r="H89"/>
  <c r="J77"/>
  <c r="J76" s="1"/>
  <c r="J75" s="1"/>
  <c r="J18"/>
  <c r="J17" s="1"/>
  <c r="J16" s="1"/>
  <c r="J15" s="1"/>
  <c r="J149"/>
  <c r="B77"/>
  <c r="B71"/>
  <c r="J14"/>
  <c r="J11" s="1"/>
  <c r="J41"/>
  <c r="L46"/>
  <c r="C59"/>
  <c r="L59" s="1"/>
  <c r="C89"/>
  <c r="L89" s="1"/>
  <c r="L76"/>
  <c r="E29"/>
  <c r="C16"/>
  <c r="E15"/>
  <c r="C15" s="1"/>
  <c r="L15" s="1"/>
  <c r="B44"/>
  <c r="D29"/>
  <c r="D15"/>
  <c r="D225" i="19"/>
  <c r="D239"/>
  <c r="F239"/>
  <c r="F225"/>
  <c r="H227"/>
  <c r="J228"/>
  <c r="B103" i="20"/>
  <c r="D269" i="11"/>
  <c r="D255"/>
  <c r="D239"/>
  <c r="D225"/>
  <c r="H231"/>
  <c r="H234" i="2"/>
  <c r="H221"/>
  <c r="H18" i="42"/>
  <c r="H17" s="1"/>
  <c r="H16" s="1"/>
  <c r="H15" s="1"/>
  <c r="H47"/>
  <c r="H46" s="1"/>
  <c r="H45" s="1"/>
  <c r="F59"/>
  <c r="B71"/>
  <c r="H89"/>
  <c r="B12"/>
  <c r="F11"/>
  <c r="H12"/>
  <c r="H11" s="1"/>
  <c r="H41"/>
  <c r="J41"/>
  <c r="J12"/>
  <c r="J11" s="1"/>
  <c r="H29"/>
  <c r="D16"/>
  <c r="J76"/>
  <c r="B77"/>
  <c r="J18"/>
  <c r="J47"/>
  <c r="B48"/>
  <c r="D59"/>
  <c r="D45"/>
  <c r="C59"/>
  <c r="L59" s="1"/>
  <c r="L46"/>
  <c r="G16"/>
  <c r="E29"/>
  <c r="D119" i="30"/>
  <c r="D105"/>
  <c r="L106"/>
  <c r="C119"/>
  <c r="L119" s="1"/>
  <c r="H107"/>
  <c r="J108"/>
  <c r="J104"/>
  <c r="J101" s="1"/>
  <c r="B101" s="1"/>
  <c r="F119" i="1"/>
  <c r="F105"/>
  <c r="B105" s="1"/>
  <c r="B106"/>
  <c r="B119" s="1"/>
  <c r="C119" i="27"/>
  <c r="L119" s="1"/>
  <c r="H105"/>
  <c r="B105" s="1"/>
  <c r="H119"/>
  <c r="D195" i="40"/>
  <c r="B196"/>
  <c r="D209"/>
  <c r="J209"/>
  <c r="J195"/>
  <c r="H195"/>
  <c r="H209"/>
  <c r="B200"/>
  <c r="J16" i="53" l="1"/>
  <c r="J15" s="1"/>
  <c r="B17"/>
  <c r="B12"/>
  <c r="H232" i="54"/>
  <c r="B232" s="1"/>
  <c r="H246"/>
  <c r="B233"/>
  <c r="B246" s="1"/>
  <c r="C29"/>
  <c r="L29" s="1"/>
  <c r="L16"/>
  <c r="H109"/>
  <c r="H15"/>
  <c r="H29"/>
  <c r="J246"/>
  <c r="J232"/>
  <c r="B135"/>
  <c r="B153" s="1"/>
  <c r="B17"/>
  <c r="B18"/>
  <c r="J47"/>
  <c r="B48"/>
  <c r="J12"/>
  <c r="J42"/>
  <c r="B42" s="1"/>
  <c r="B43"/>
  <c r="J117"/>
  <c r="J109" s="1"/>
  <c r="J25"/>
  <c r="B118"/>
  <c r="J29" i="53"/>
  <c r="F46"/>
  <c r="F60"/>
  <c r="B47"/>
  <c r="B60" s="1"/>
  <c r="J139"/>
  <c r="B139" s="1"/>
  <c r="J153"/>
  <c r="B140"/>
  <c r="B153" s="1"/>
  <c r="J46"/>
  <c r="J60"/>
  <c r="D15"/>
  <c r="D29"/>
  <c r="L16"/>
  <c r="C29"/>
  <c r="L29" s="1"/>
  <c r="B48"/>
  <c r="B18"/>
  <c r="B11"/>
  <c r="H29"/>
  <c r="H15" i="52"/>
  <c r="D15"/>
  <c r="D29"/>
  <c r="B16"/>
  <c r="J11"/>
  <c r="B12"/>
  <c r="J14"/>
  <c r="J41"/>
  <c r="B41" s="1"/>
  <c r="H105"/>
  <c r="H119"/>
  <c r="B106"/>
  <c r="B119" s="1"/>
  <c r="B89"/>
  <c r="J89"/>
  <c r="B75"/>
  <c r="H11"/>
  <c r="B11" s="1"/>
  <c r="B14"/>
  <c r="K89"/>
  <c r="K75"/>
  <c r="C75" s="1"/>
  <c r="L75" s="1"/>
  <c r="C76"/>
  <c r="H46"/>
  <c r="J119"/>
  <c r="J105"/>
  <c r="J47"/>
  <c r="J46" s="1"/>
  <c r="J18"/>
  <c r="J17" s="1"/>
  <c r="J16" s="1"/>
  <c r="K16"/>
  <c r="C24"/>
  <c r="L24" s="1"/>
  <c r="B44"/>
  <c r="K16" i="51"/>
  <c r="C24"/>
  <c r="L24" s="1"/>
  <c r="K89"/>
  <c r="K75"/>
  <c r="C75" s="1"/>
  <c r="L75" s="1"/>
  <c r="C76"/>
  <c r="J76"/>
  <c r="B77"/>
  <c r="B41"/>
  <c r="B59" s="1"/>
  <c r="J59"/>
  <c r="H29"/>
  <c r="H15"/>
  <c r="J15"/>
  <c r="J29"/>
  <c r="D29"/>
  <c r="B16"/>
  <c r="B29" s="1"/>
  <c r="D15"/>
  <c r="B15" s="1"/>
  <c r="J165"/>
  <c r="B165" s="1"/>
  <c r="J178"/>
  <c r="B166"/>
  <c r="B178" s="1"/>
  <c r="B18"/>
  <c r="B17"/>
  <c r="J76" i="50"/>
  <c r="B77"/>
  <c r="D29"/>
  <c r="D15"/>
  <c r="B16"/>
  <c r="B29" s="1"/>
  <c r="H29"/>
  <c r="H15"/>
  <c r="J15"/>
  <c r="J29"/>
  <c r="K75"/>
  <c r="C75" s="1"/>
  <c r="L75" s="1"/>
  <c r="K89"/>
  <c r="C76"/>
  <c r="K16"/>
  <c r="C24"/>
  <c r="L24" s="1"/>
  <c r="J11"/>
  <c r="B11" s="1"/>
  <c r="B12"/>
  <c r="B17"/>
  <c r="B18"/>
  <c r="B59"/>
  <c r="K16" i="49"/>
  <c r="C24"/>
  <c r="L24" s="1"/>
  <c r="J15"/>
  <c r="J29"/>
  <c r="K75"/>
  <c r="C75" s="1"/>
  <c r="L75" s="1"/>
  <c r="K89"/>
  <c r="C76"/>
  <c r="H16"/>
  <c r="B17"/>
  <c r="H89"/>
  <c r="H75"/>
  <c r="B75" s="1"/>
  <c r="B76"/>
  <c r="B89" s="1"/>
  <c r="H11"/>
  <c r="B11" s="1"/>
  <c r="B165"/>
  <c r="B41"/>
  <c r="B59" s="1"/>
  <c r="B18"/>
  <c r="H59"/>
  <c r="J11"/>
  <c r="H17" i="48"/>
  <c r="B18"/>
  <c r="J59"/>
  <c r="B41"/>
  <c r="B59" s="1"/>
  <c r="D29"/>
  <c r="D15"/>
  <c r="K16"/>
  <c r="C24"/>
  <c r="L24" s="1"/>
  <c r="J89"/>
  <c r="J75"/>
  <c r="J15"/>
  <c r="J29"/>
  <c r="H76"/>
  <c r="B77"/>
  <c r="K89"/>
  <c r="K75"/>
  <c r="C75" s="1"/>
  <c r="L75" s="1"/>
  <c r="C76"/>
  <c r="H59" i="47"/>
  <c r="H45"/>
  <c r="B45" s="1"/>
  <c r="B46"/>
  <c r="B59" s="1"/>
  <c r="C29"/>
  <c r="L29" s="1"/>
  <c r="L16"/>
  <c r="J11"/>
  <c r="H16"/>
  <c r="B17"/>
  <c r="B12"/>
  <c r="B71"/>
  <c r="B89" s="1"/>
  <c r="L16" i="46"/>
  <c r="C29"/>
  <c r="L29" s="1"/>
  <c r="J221" i="2"/>
  <c r="B221" s="1"/>
  <c r="J234"/>
  <c r="J256" i="11"/>
  <c r="B261"/>
  <c r="J111"/>
  <c r="B113"/>
  <c r="J101" i="20"/>
  <c r="J227" i="19"/>
  <c r="J226" s="1"/>
  <c r="J239" s="1"/>
  <c r="J108"/>
  <c r="B14" i="44"/>
  <c r="B104" i="30"/>
  <c r="J89" i="44"/>
  <c r="B75"/>
  <c r="H16"/>
  <c r="B17"/>
  <c r="B18"/>
  <c r="B76"/>
  <c r="B89" s="1"/>
  <c r="L16"/>
  <c r="C29"/>
  <c r="L29" s="1"/>
  <c r="J29"/>
  <c r="B11"/>
  <c r="J59"/>
  <c r="B41"/>
  <c r="B59" s="1"/>
  <c r="H226" i="19"/>
  <c r="B228"/>
  <c r="J231" i="11"/>
  <c r="J226" s="1"/>
  <c r="B232"/>
  <c r="H226"/>
  <c r="B41" i="42"/>
  <c r="H59"/>
  <c r="B11"/>
  <c r="F29"/>
  <c r="G15"/>
  <c r="C15" s="1"/>
  <c r="L15" s="1"/>
  <c r="G29"/>
  <c r="C16"/>
  <c r="J46"/>
  <c r="B47"/>
  <c r="J89"/>
  <c r="J75"/>
  <c r="B75" s="1"/>
  <c r="B76"/>
  <c r="B89" s="1"/>
  <c r="J17"/>
  <c r="B18"/>
  <c r="D15"/>
  <c r="D29"/>
  <c r="H106" i="30"/>
  <c r="J107"/>
  <c r="J106" s="1"/>
  <c r="B108"/>
  <c r="B209" i="40"/>
  <c r="L209" s="1"/>
  <c r="L196"/>
  <c r="B195"/>
  <c r="L195" s="1"/>
  <c r="B16" i="53" l="1"/>
  <c r="B29" s="1"/>
  <c r="J60" i="54"/>
  <c r="J46"/>
  <c r="B46" s="1"/>
  <c r="B47"/>
  <c r="B60" s="1"/>
  <c r="H122"/>
  <c r="H108"/>
  <c r="B108" s="1"/>
  <c r="B109"/>
  <c r="B122" s="1"/>
  <c r="J108"/>
  <c r="J122"/>
  <c r="B117"/>
  <c r="J24"/>
  <c r="B25"/>
  <c r="J11"/>
  <c r="B11" s="1"/>
  <c r="B12"/>
  <c r="B15" i="53"/>
  <c r="B46"/>
  <c r="C89" i="52"/>
  <c r="L89" s="1"/>
  <c r="L76"/>
  <c r="J45"/>
  <c r="J59"/>
  <c r="H59"/>
  <c r="H45"/>
  <c r="B45" s="1"/>
  <c r="B46"/>
  <c r="B59" s="1"/>
  <c r="J15"/>
  <c r="B15" s="1"/>
  <c r="J29"/>
  <c r="K29"/>
  <c r="K15"/>
  <c r="C15" s="1"/>
  <c r="L15" s="1"/>
  <c r="C16"/>
  <c r="B29"/>
  <c r="B105"/>
  <c r="H29"/>
  <c r="B47"/>
  <c r="B17"/>
  <c r="B18"/>
  <c r="L76" i="51"/>
  <c r="C89"/>
  <c r="L89" s="1"/>
  <c r="K29"/>
  <c r="K15"/>
  <c r="C15" s="1"/>
  <c r="L15" s="1"/>
  <c r="C16"/>
  <c r="J89"/>
  <c r="J75"/>
  <c r="B75" s="1"/>
  <c r="B76"/>
  <c r="B89" s="1"/>
  <c r="K29" i="50"/>
  <c r="K15"/>
  <c r="C15" s="1"/>
  <c r="L15" s="1"/>
  <c r="C16"/>
  <c r="J89"/>
  <c r="J75"/>
  <c r="B75" s="1"/>
  <c r="B76"/>
  <c r="B89" s="1"/>
  <c r="C89"/>
  <c r="L89" s="1"/>
  <c r="L76"/>
  <c r="B15"/>
  <c r="H29" i="49"/>
  <c r="H15"/>
  <c r="B15" s="1"/>
  <c r="B16"/>
  <c r="B29" s="1"/>
  <c r="K29"/>
  <c r="K15"/>
  <c r="C15" s="1"/>
  <c r="L15" s="1"/>
  <c r="C16"/>
  <c r="C89"/>
  <c r="L89" s="1"/>
  <c r="L76"/>
  <c r="H16" i="48"/>
  <c r="B17"/>
  <c r="C89"/>
  <c r="L89" s="1"/>
  <c r="L76"/>
  <c r="H89"/>
  <c r="H75"/>
  <c r="B75" s="1"/>
  <c r="B76"/>
  <c r="B89" s="1"/>
  <c r="K29"/>
  <c r="K15"/>
  <c r="C15" s="1"/>
  <c r="L15" s="1"/>
  <c r="C16"/>
  <c r="J29" i="47"/>
  <c r="B11"/>
  <c r="H29"/>
  <c r="H15"/>
  <c r="B15" s="1"/>
  <c r="B16"/>
  <c r="B29" s="1"/>
  <c r="J269" i="11"/>
  <c r="J255"/>
  <c r="B255" s="1"/>
  <c r="B256"/>
  <c r="B269" s="1"/>
  <c r="J106"/>
  <c r="B111"/>
  <c r="B231"/>
  <c r="J119" i="20"/>
  <c r="B101"/>
  <c r="B119" s="1"/>
  <c r="J107" i="19"/>
  <c r="B108"/>
  <c r="J225"/>
  <c r="B227"/>
  <c r="B107" i="30"/>
  <c r="H29" i="44"/>
  <c r="H15"/>
  <c r="B15" s="1"/>
  <c r="B16"/>
  <c r="B29" s="1"/>
  <c r="H225" i="19"/>
  <c r="B225" s="1"/>
  <c r="H239"/>
  <c r="B226"/>
  <c r="B239" s="1"/>
  <c r="J225" i="11"/>
  <c r="J239"/>
  <c r="H239"/>
  <c r="H225"/>
  <c r="B226"/>
  <c r="B239" s="1"/>
  <c r="J45" i="42"/>
  <c r="B45" s="1"/>
  <c r="J59"/>
  <c r="B46"/>
  <c r="B59" s="1"/>
  <c r="J16"/>
  <c r="B17"/>
  <c r="L16"/>
  <c r="C29"/>
  <c r="L29" s="1"/>
  <c r="J105" i="30"/>
  <c r="J119"/>
  <c r="J425" i="14" s="1"/>
  <c r="H119" i="30"/>
  <c r="H425" i="14" s="1"/>
  <c r="H105" i="30"/>
  <c r="B106"/>
  <c r="B119" s="1"/>
  <c r="C168" i="8"/>
  <c r="G47" i="16"/>
  <c r="G104" i="7"/>
  <c r="G48" i="19"/>
  <c r="G107" i="18"/>
  <c r="G197" i="19"/>
  <c r="G107" i="10"/>
  <c r="G168" i="3"/>
  <c r="G78" i="15"/>
  <c r="G18" s="1"/>
  <c r="G137" i="5"/>
  <c r="G136" s="1"/>
  <c r="G137" i="34"/>
  <c r="G48" i="29"/>
  <c r="G48" i="30"/>
  <c r="G77" i="35"/>
  <c r="G48" i="33"/>
  <c r="C78" i="37"/>
  <c r="L78" s="1"/>
  <c r="C78" i="31"/>
  <c r="L78" s="1"/>
  <c r="G48" i="32"/>
  <c r="G77" i="36"/>
  <c r="G77" i="22"/>
  <c r="G77" i="27"/>
  <c r="G76" s="1"/>
  <c r="G77" i="23"/>
  <c r="G76" s="1"/>
  <c r="G75" s="1"/>
  <c r="G48" i="25"/>
  <c r="A126" i="12"/>
  <c r="A94" i="10"/>
  <c r="A96" i="3"/>
  <c r="G101" i="15"/>
  <c r="G42" i="25"/>
  <c r="C72" i="24"/>
  <c r="G170" i="14"/>
  <c r="A185" i="11"/>
  <c r="A125"/>
  <c r="K365" i="14"/>
  <c r="J365"/>
  <c r="I365"/>
  <c r="H365"/>
  <c r="G365"/>
  <c r="F365"/>
  <c r="E365"/>
  <c r="D365"/>
  <c r="K364"/>
  <c r="J364"/>
  <c r="I364"/>
  <c r="H364"/>
  <c r="G364"/>
  <c r="F364"/>
  <c r="E364"/>
  <c r="D364"/>
  <c r="K363"/>
  <c r="K123" s="1"/>
  <c r="J363"/>
  <c r="J123" s="1"/>
  <c r="I363"/>
  <c r="H363"/>
  <c r="G363"/>
  <c r="F363"/>
  <c r="E363"/>
  <c r="D363"/>
  <c r="D123" s="1"/>
  <c r="K362"/>
  <c r="J362"/>
  <c r="I362"/>
  <c r="H362"/>
  <c r="G362"/>
  <c r="F362"/>
  <c r="E362"/>
  <c r="E122" s="1"/>
  <c r="D362"/>
  <c r="K360"/>
  <c r="J360"/>
  <c r="I360"/>
  <c r="H360"/>
  <c r="G360"/>
  <c r="F360"/>
  <c r="E360"/>
  <c r="D360"/>
  <c r="K359"/>
  <c r="J359"/>
  <c r="I359"/>
  <c r="H359"/>
  <c r="G359"/>
  <c r="F359"/>
  <c r="E359"/>
  <c r="D359"/>
  <c r="K357"/>
  <c r="J357"/>
  <c r="I357"/>
  <c r="H357"/>
  <c r="G357"/>
  <c r="F357"/>
  <c r="E357"/>
  <c r="D357"/>
  <c r="K356"/>
  <c r="J356"/>
  <c r="I356"/>
  <c r="H356"/>
  <c r="G356"/>
  <c r="F356"/>
  <c r="E356"/>
  <c r="D356"/>
  <c r="K355"/>
  <c r="I355"/>
  <c r="H355"/>
  <c r="H115" s="1"/>
  <c r="G355"/>
  <c r="F355"/>
  <c r="E355"/>
  <c r="D355"/>
  <c r="K351"/>
  <c r="J351"/>
  <c r="I351"/>
  <c r="H351"/>
  <c r="H111" s="1"/>
  <c r="G351"/>
  <c r="F351"/>
  <c r="E351"/>
  <c r="D351"/>
  <c r="K350"/>
  <c r="J350"/>
  <c r="I350"/>
  <c r="H350"/>
  <c r="G350"/>
  <c r="F350"/>
  <c r="E350"/>
  <c r="D350"/>
  <c r="D110" s="1"/>
  <c r="K179" i="12"/>
  <c r="J179"/>
  <c r="J245" i="14" s="1"/>
  <c r="I179" i="12"/>
  <c r="I245" i="14" s="1"/>
  <c r="H179" i="12"/>
  <c r="H245" i="14" s="1"/>
  <c r="G179" i="12"/>
  <c r="F179"/>
  <c r="E179"/>
  <c r="D179"/>
  <c r="K178"/>
  <c r="K244" i="14" s="1"/>
  <c r="J178" i="12"/>
  <c r="J244" i="14" s="1"/>
  <c r="J241" s="1"/>
  <c r="J233" s="1"/>
  <c r="I178" i="12"/>
  <c r="I244" i="14" s="1"/>
  <c r="I241" s="1"/>
  <c r="I233" s="1"/>
  <c r="H178" i="12"/>
  <c r="G178"/>
  <c r="F178"/>
  <c r="E178"/>
  <c r="D178"/>
  <c r="D244" i="14" s="1"/>
  <c r="K177" i="12"/>
  <c r="K213" i="14" s="1"/>
  <c r="J177" i="12"/>
  <c r="J213" i="14" s="1"/>
  <c r="I177" i="12"/>
  <c r="H177"/>
  <c r="H213" i="14" s="1"/>
  <c r="G177" i="12"/>
  <c r="F177"/>
  <c r="E177"/>
  <c r="E213" i="14" s="1"/>
  <c r="D177" i="12"/>
  <c r="D213" i="14" s="1"/>
  <c r="K176" i="12"/>
  <c r="J176"/>
  <c r="J212" i="14" s="1"/>
  <c r="I176" i="12"/>
  <c r="I212" i="14" s="1"/>
  <c r="H176" i="12"/>
  <c r="H212" i="14" s="1"/>
  <c r="G176" i="12"/>
  <c r="F176"/>
  <c r="F212" i="14" s="1"/>
  <c r="E176" i="12"/>
  <c r="E212" i="14" s="1"/>
  <c r="D176" i="12"/>
  <c r="K210" i="14"/>
  <c r="K207"/>
  <c r="G207"/>
  <c r="E207"/>
  <c r="K170" i="12"/>
  <c r="J170"/>
  <c r="J206" i="14" s="1"/>
  <c r="I170" i="12"/>
  <c r="I206" i="14" s="1"/>
  <c r="H170" i="12"/>
  <c r="H206" i="14" s="1"/>
  <c r="G170" i="12"/>
  <c r="F170"/>
  <c r="E170"/>
  <c r="E206" i="14" s="1"/>
  <c r="D170" i="12"/>
  <c r="D206" i="14" s="1"/>
  <c r="K169" i="12"/>
  <c r="K205" i="14" s="1"/>
  <c r="J169" i="12"/>
  <c r="J205" i="14" s="1"/>
  <c r="I169" i="12"/>
  <c r="H169"/>
  <c r="G169"/>
  <c r="F169"/>
  <c r="F205" i="14" s="1"/>
  <c r="E169" i="12"/>
  <c r="E205" i="14" s="1"/>
  <c r="D169" i="12"/>
  <c r="K165"/>
  <c r="J165"/>
  <c r="J201" i="14" s="1"/>
  <c r="I165" i="12"/>
  <c r="I201" i="14" s="1"/>
  <c r="H165" i="12"/>
  <c r="H201" i="14" s="1"/>
  <c r="G165" i="12"/>
  <c r="F165"/>
  <c r="E165"/>
  <c r="E201" i="14" s="1"/>
  <c r="D165" i="12"/>
  <c r="D201" i="14" s="1"/>
  <c r="K164" i="12"/>
  <c r="J164"/>
  <c r="I164"/>
  <c r="I200" i="14" s="1"/>
  <c r="H164" i="12"/>
  <c r="H200" i="14" s="1"/>
  <c r="G164" i="12"/>
  <c r="F164"/>
  <c r="F200" i="14" s="1"/>
  <c r="E164" i="12"/>
  <c r="E200" i="14" s="1"/>
  <c r="D164" i="12"/>
  <c r="D200" i="14" s="1"/>
  <c r="K163" i="12"/>
  <c r="J163"/>
  <c r="I163"/>
  <c r="I199" i="14" s="1"/>
  <c r="H163" i="12"/>
  <c r="G163"/>
  <c r="G199" i="14" s="1"/>
  <c r="F163" i="12"/>
  <c r="F199" i="14" s="1"/>
  <c r="E163" i="12"/>
  <c r="D163"/>
  <c r="D199" i="14" s="1"/>
  <c r="K214"/>
  <c r="K58" i="29"/>
  <c r="J58"/>
  <c r="J28" s="1"/>
  <c r="I58"/>
  <c r="H58"/>
  <c r="G58"/>
  <c r="F58"/>
  <c r="B58" s="1"/>
  <c r="E58"/>
  <c r="D58"/>
  <c r="K57"/>
  <c r="J57"/>
  <c r="J27" s="1"/>
  <c r="I57"/>
  <c r="I27" s="1"/>
  <c r="H57"/>
  <c r="G57"/>
  <c r="F57"/>
  <c r="B57" s="1"/>
  <c r="E57"/>
  <c r="C57" s="1"/>
  <c r="L57" s="1"/>
  <c r="D57"/>
  <c r="K56"/>
  <c r="J56"/>
  <c r="J26" s="1"/>
  <c r="I56"/>
  <c r="I26" s="1"/>
  <c r="H56"/>
  <c r="G56"/>
  <c r="F56"/>
  <c r="F26" s="1"/>
  <c r="E56"/>
  <c r="D56"/>
  <c r="K55"/>
  <c r="J55"/>
  <c r="J25" s="1"/>
  <c r="I55"/>
  <c r="I25" s="1"/>
  <c r="H55"/>
  <c r="G55"/>
  <c r="F55"/>
  <c r="F54" s="1"/>
  <c r="E55"/>
  <c r="E54" s="1"/>
  <c r="D55"/>
  <c r="K53"/>
  <c r="J53"/>
  <c r="J23" s="1"/>
  <c r="I53"/>
  <c r="H53"/>
  <c r="G53"/>
  <c r="F53"/>
  <c r="E53"/>
  <c r="C53" s="1"/>
  <c r="L53" s="1"/>
  <c r="D53"/>
  <c r="K52"/>
  <c r="J52"/>
  <c r="J51" s="1"/>
  <c r="I52"/>
  <c r="I22" s="1"/>
  <c r="H52"/>
  <c r="G52"/>
  <c r="F52"/>
  <c r="F51" s="1"/>
  <c r="E52"/>
  <c r="C52" s="1"/>
  <c r="L52" s="1"/>
  <c r="D52"/>
  <c r="K50"/>
  <c r="J50"/>
  <c r="I50"/>
  <c r="I20" s="1"/>
  <c r="H50"/>
  <c r="H20" s="1"/>
  <c r="G50"/>
  <c r="G20" s="1"/>
  <c r="F50"/>
  <c r="F20" s="1"/>
  <c r="E50"/>
  <c r="E20" s="1"/>
  <c r="D50"/>
  <c r="K49"/>
  <c r="J49"/>
  <c r="J19" s="1"/>
  <c r="I49"/>
  <c r="I19" s="1"/>
  <c r="H49"/>
  <c r="G49"/>
  <c r="F49"/>
  <c r="F19" s="1"/>
  <c r="E49"/>
  <c r="D49"/>
  <c r="K48"/>
  <c r="J48"/>
  <c r="I48"/>
  <c r="H48"/>
  <c r="F48"/>
  <c r="E48"/>
  <c r="E18" s="1"/>
  <c r="D48"/>
  <c r="K44"/>
  <c r="I44"/>
  <c r="I14" s="1"/>
  <c r="G44"/>
  <c r="E44"/>
  <c r="D44"/>
  <c r="D14" s="1"/>
  <c r="K43"/>
  <c r="I43"/>
  <c r="I13" s="1"/>
  <c r="G43"/>
  <c r="E43"/>
  <c r="E13" s="1"/>
  <c r="D43"/>
  <c r="D13" s="1"/>
  <c r="K42"/>
  <c r="I42"/>
  <c r="I12" s="1"/>
  <c r="G42"/>
  <c r="E42"/>
  <c r="E12" s="1"/>
  <c r="K58" i="30"/>
  <c r="J58"/>
  <c r="J28" s="1"/>
  <c r="I58"/>
  <c r="I28" s="1"/>
  <c r="H58"/>
  <c r="G58"/>
  <c r="F58"/>
  <c r="F28" s="1"/>
  <c r="E58"/>
  <c r="E28" s="1"/>
  <c r="D58"/>
  <c r="K57"/>
  <c r="J57"/>
  <c r="I57"/>
  <c r="H57"/>
  <c r="G57"/>
  <c r="F57"/>
  <c r="E57"/>
  <c r="D57"/>
  <c r="K56"/>
  <c r="J56"/>
  <c r="J26" s="1"/>
  <c r="I56"/>
  <c r="I26" s="1"/>
  <c r="H56"/>
  <c r="G56"/>
  <c r="F56"/>
  <c r="E56"/>
  <c r="D56"/>
  <c r="K55"/>
  <c r="J55"/>
  <c r="J54" s="1"/>
  <c r="I55"/>
  <c r="H55"/>
  <c r="G55"/>
  <c r="F55"/>
  <c r="B55" s="1"/>
  <c r="E55"/>
  <c r="D55"/>
  <c r="J23"/>
  <c r="I23"/>
  <c r="F23"/>
  <c r="K52"/>
  <c r="J52"/>
  <c r="I52"/>
  <c r="I51" s="1"/>
  <c r="H52"/>
  <c r="G52"/>
  <c r="F52"/>
  <c r="B52" s="1"/>
  <c r="E52"/>
  <c r="C52" s="1"/>
  <c r="L52" s="1"/>
  <c r="D52"/>
  <c r="I20"/>
  <c r="H20"/>
  <c r="G20"/>
  <c r="F20"/>
  <c r="D20"/>
  <c r="K49"/>
  <c r="J49"/>
  <c r="J19" s="1"/>
  <c r="I49"/>
  <c r="H49"/>
  <c r="H19" s="1"/>
  <c r="G49"/>
  <c r="F49"/>
  <c r="F19" s="1"/>
  <c r="E49"/>
  <c r="D49"/>
  <c r="K48"/>
  <c r="J48"/>
  <c r="I48"/>
  <c r="I47" s="1"/>
  <c r="H48"/>
  <c r="F48"/>
  <c r="F47" s="1"/>
  <c r="E48"/>
  <c r="D48"/>
  <c r="D18" s="1"/>
  <c r="K44"/>
  <c r="J44"/>
  <c r="I44"/>
  <c r="I14" s="1"/>
  <c r="H44"/>
  <c r="G44"/>
  <c r="G41" s="1"/>
  <c r="F44"/>
  <c r="E44"/>
  <c r="E14" s="1"/>
  <c r="D44"/>
  <c r="K43"/>
  <c r="J43"/>
  <c r="J13" s="1"/>
  <c r="I43"/>
  <c r="H43"/>
  <c r="G43"/>
  <c r="F43"/>
  <c r="F13" s="1"/>
  <c r="E43"/>
  <c r="C43" s="1"/>
  <c r="L43" s="1"/>
  <c r="D43"/>
  <c r="K42"/>
  <c r="J42"/>
  <c r="J12" s="1"/>
  <c r="I42"/>
  <c r="I12" s="1"/>
  <c r="H42"/>
  <c r="G42"/>
  <c r="F42"/>
  <c r="B42" s="1"/>
  <c r="E42"/>
  <c r="E12" s="1"/>
  <c r="D42"/>
  <c r="K58" i="22"/>
  <c r="J58"/>
  <c r="I58"/>
  <c r="H58"/>
  <c r="G58"/>
  <c r="F58"/>
  <c r="F28" s="1"/>
  <c r="E58"/>
  <c r="E28" s="1"/>
  <c r="D58"/>
  <c r="K57"/>
  <c r="J57"/>
  <c r="J27" s="1"/>
  <c r="I57"/>
  <c r="I27" s="1"/>
  <c r="H57"/>
  <c r="G57"/>
  <c r="F57"/>
  <c r="B57" s="1"/>
  <c r="E57"/>
  <c r="D57"/>
  <c r="K56"/>
  <c r="J56"/>
  <c r="I56"/>
  <c r="H56"/>
  <c r="G56"/>
  <c r="F56"/>
  <c r="F26" s="1"/>
  <c r="E56"/>
  <c r="E26" s="1"/>
  <c r="D56"/>
  <c r="K55"/>
  <c r="J55"/>
  <c r="J25" s="1"/>
  <c r="J24" s="1"/>
  <c r="I55"/>
  <c r="I25" s="1"/>
  <c r="H55"/>
  <c r="G55"/>
  <c r="F55"/>
  <c r="B55" s="1"/>
  <c r="E55"/>
  <c r="D55"/>
  <c r="K53"/>
  <c r="J53"/>
  <c r="J23" s="1"/>
  <c r="I53"/>
  <c r="I23" s="1"/>
  <c r="H53"/>
  <c r="G53"/>
  <c r="F53"/>
  <c r="F23" s="1"/>
  <c r="E53"/>
  <c r="D53"/>
  <c r="K52"/>
  <c r="J52"/>
  <c r="J22" s="1"/>
  <c r="J21" s="1"/>
  <c r="I52"/>
  <c r="I22" s="1"/>
  <c r="I21" s="1"/>
  <c r="H52"/>
  <c r="G52"/>
  <c r="F52"/>
  <c r="F51" s="1"/>
  <c r="E52"/>
  <c r="E22" s="1"/>
  <c r="D52"/>
  <c r="J20"/>
  <c r="I20"/>
  <c r="F20"/>
  <c r="E20"/>
  <c r="K49"/>
  <c r="J49"/>
  <c r="J19" s="1"/>
  <c r="I49"/>
  <c r="H49"/>
  <c r="G49"/>
  <c r="F49"/>
  <c r="E49"/>
  <c r="D49"/>
  <c r="K48"/>
  <c r="J48"/>
  <c r="I48"/>
  <c r="I18" s="1"/>
  <c r="H48"/>
  <c r="F48"/>
  <c r="E48"/>
  <c r="E18" s="1"/>
  <c r="D48"/>
  <c r="K44"/>
  <c r="J44"/>
  <c r="I44"/>
  <c r="I14" s="1"/>
  <c r="H44"/>
  <c r="G44"/>
  <c r="F44"/>
  <c r="F14" s="1"/>
  <c r="E44"/>
  <c r="E14" s="1"/>
  <c r="D44"/>
  <c r="D14" s="1"/>
  <c r="K43"/>
  <c r="J43"/>
  <c r="I43"/>
  <c r="I13" s="1"/>
  <c r="H43"/>
  <c r="G43"/>
  <c r="G13" s="1"/>
  <c r="F43"/>
  <c r="E43"/>
  <c r="E13" s="1"/>
  <c r="D43"/>
  <c r="K42"/>
  <c r="J42"/>
  <c r="I42"/>
  <c r="I12" s="1"/>
  <c r="H42"/>
  <c r="G42"/>
  <c r="F42"/>
  <c r="E42"/>
  <c r="D42"/>
  <c r="K28" i="23"/>
  <c r="J28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3"/>
  <c r="I23"/>
  <c r="G23"/>
  <c r="E23"/>
  <c r="K22"/>
  <c r="I22"/>
  <c r="G22"/>
  <c r="E22"/>
  <c r="K20"/>
  <c r="K19"/>
  <c r="D19"/>
  <c r="K18"/>
  <c r="K14"/>
  <c r="J14"/>
  <c r="I14"/>
  <c r="H14"/>
  <c r="G14"/>
  <c r="F14"/>
  <c r="E14"/>
  <c r="D14"/>
  <c r="K13"/>
  <c r="J13"/>
  <c r="I13"/>
  <c r="H13"/>
  <c r="G13"/>
  <c r="F13"/>
  <c r="E13"/>
  <c r="D13"/>
  <c r="K12"/>
  <c r="K58" i="24"/>
  <c r="J58"/>
  <c r="I58"/>
  <c r="H58"/>
  <c r="G58"/>
  <c r="F58"/>
  <c r="F28" s="1"/>
  <c r="E58"/>
  <c r="E28" s="1"/>
  <c r="D58"/>
  <c r="K57"/>
  <c r="J57"/>
  <c r="J27" s="1"/>
  <c r="I57"/>
  <c r="H57"/>
  <c r="G57"/>
  <c r="F57"/>
  <c r="F27" s="1"/>
  <c r="E57"/>
  <c r="C57" s="1"/>
  <c r="L57" s="1"/>
  <c r="D57"/>
  <c r="K56"/>
  <c r="J56"/>
  <c r="J26" s="1"/>
  <c r="I56"/>
  <c r="H56"/>
  <c r="G56"/>
  <c r="F56"/>
  <c r="F26" s="1"/>
  <c r="E56"/>
  <c r="E26" s="1"/>
  <c r="D56"/>
  <c r="K55"/>
  <c r="J55"/>
  <c r="J25" s="1"/>
  <c r="J24" s="1"/>
  <c r="I55"/>
  <c r="H55"/>
  <c r="G55"/>
  <c r="F55"/>
  <c r="F54" s="1"/>
  <c r="E55"/>
  <c r="E25" s="1"/>
  <c r="D55"/>
  <c r="K53"/>
  <c r="J53"/>
  <c r="I53"/>
  <c r="I23" s="1"/>
  <c r="H53"/>
  <c r="G53"/>
  <c r="F53"/>
  <c r="E53"/>
  <c r="D53"/>
  <c r="K52"/>
  <c r="J52"/>
  <c r="J51" s="1"/>
  <c r="I52"/>
  <c r="I22" s="1"/>
  <c r="I21" s="1"/>
  <c r="H52"/>
  <c r="G52"/>
  <c r="F52"/>
  <c r="F22" s="1"/>
  <c r="E52"/>
  <c r="D52"/>
  <c r="K50"/>
  <c r="J50"/>
  <c r="I50"/>
  <c r="I20" s="1"/>
  <c r="H50"/>
  <c r="G50"/>
  <c r="G20" s="1"/>
  <c r="F50"/>
  <c r="E50"/>
  <c r="E20" s="1"/>
  <c r="D50"/>
  <c r="K49"/>
  <c r="J49"/>
  <c r="J19" s="1"/>
  <c r="I49"/>
  <c r="I19" s="1"/>
  <c r="H49"/>
  <c r="H19" s="1"/>
  <c r="G49"/>
  <c r="G19" s="1"/>
  <c r="F49"/>
  <c r="F19" s="1"/>
  <c r="E49"/>
  <c r="E19" s="1"/>
  <c r="D49"/>
  <c r="D19" s="1"/>
  <c r="K48"/>
  <c r="J48"/>
  <c r="I48"/>
  <c r="H48"/>
  <c r="G48"/>
  <c r="G47" s="1"/>
  <c r="F48"/>
  <c r="E48"/>
  <c r="D48"/>
  <c r="K44"/>
  <c r="I44"/>
  <c r="G44"/>
  <c r="E44"/>
  <c r="E14" s="1"/>
  <c r="K43"/>
  <c r="J43"/>
  <c r="I43"/>
  <c r="I13" s="1"/>
  <c r="H43"/>
  <c r="G43"/>
  <c r="G13" s="1"/>
  <c r="F43"/>
  <c r="F13" s="1"/>
  <c r="E43"/>
  <c r="D43"/>
  <c r="K42"/>
  <c r="J42"/>
  <c r="I42"/>
  <c r="I41" s="1"/>
  <c r="H42"/>
  <c r="F42"/>
  <c r="E42"/>
  <c r="D42"/>
  <c r="D12" s="1"/>
  <c r="K58" i="25"/>
  <c r="J58"/>
  <c r="J28" s="1"/>
  <c r="I58"/>
  <c r="I28" s="1"/>
  <c r="H58"/>
  <c r="G58"/>
  <c r="F58"/>
  <c r="B58" s="1"/>
  <c r="E58"/>
  <c r="E28" s="1"/>
  <c r="C28" s="1"/>
  <c r="L28" s="1"/>
  <c r="D58"/>
  <c r="K57"/>
  <c r="J57"/>
  <c r="I57"/>
  <c r="H57"/>
  <c r="G57"/>
  <c r="F57"/>
  <c r="F27" s="1"/>
  <c r="E57"/>
  <c r="D57"/>
  <c r="K56"/>
  <c r="J56"/>
  <c r="J26" s="1"/>
  <c r="I56"/>
  <c r="I26" s="1"/>
  <c r="H56"/>
  <c r="G56"/>
  <c r="F56"/>
  <c r="E56"/>
  <c r="D56"/>
  <c r="K55"/>
  <c r="J55"/>
  <c r="J25" s="1"/>
  <c r="J24" s="1"/>
  <c r="I55"/>
  <c r="H55"/>
  <c r="G55"/>
  <c r="F55"/>
  <c r="B55" s="1"/>
  <c r="E55"/>
  <c r="D55"/>
  <c r="K53"/>
  <c r="J53"/>
  <c r="I53"/>
  <c r="I23" s="1"/>
  <c r="H53"/>
  <c r="G53"/>
  <c r="F53"/>
  <c r="F23" s="1"/>
  <c r="E53"/>
  <c r="E23" s="1"/>
  <c r="D53"/>
  <c r="K52"/>
  <c r="J52"/>
  <c r="J22" s="1"/>
  <c r="I52"/>
  <c r="H52"/>
  <c r="G52"/>
  <c r="F52"/>
  <c r="E52"/>
  <c r="D52"/>
  <c r="K50"/>
  <c r="J50"/>
  <c r="J20" s="1"/>
  <c r="I50"/>
  <c r="I20" s="1"/>
  <c r="H50"/>
  <c r="H20" s="1"/>
  <c r="G50"/>
  <c r="F50"/>
  <c r="E50"/>
  <c r="D50"/>
  <c r="D20" s="1"/>
  <c r="K49"/>
  <c r="J49"/>
  <c r="J19" s="1"/>
  <c r="I49"/>
  <c r="H49"/>
  <c r="H19" s="1"/>
  <c r="G49"/>
  <c r="G19" s="1"/>
  <c r="F49"/>
  <c r="F19" s="1"/>
  <c r="E49"/>
  <c r="E19" s="1"/>
  <c r="D49"/>
  <c r="D19" s="1"/>
  <c r="K48"/>
  <c r="J48"/>
  <c r="I48"/>
  <c r="H48"/>
  <c r="F48"/>
  <c r="E48"/>
  <c r="D48"/>
  <c r="K44"/>
  <c r="J44"/>
  <c r="J14" s="1"/>
  <c r="I44"/>
  <c r="I14" s="1"/>
  <c r="H44"/>
  <c r="G44"/>
  <c r="F44"/>
  <c r="E44"/>
  <c r="E14" s="1"/>
  <c r="D44"/>
  <c r="K43"/>
  <c r="J43"/>
  <c r="J13" s="1"/>
  <c r="I43"/>
  <c r="I13" s="1"/>
  <c r="H43"/>
  <c r="G43"/>
  <c r="G13" s="1"/>
  <c r="F43"/>
  <c r="F13" s="1"/>
  <c r="E43"/>
  <c r="D43"/>
  <c r="K42"/>
  <c r="J42"/>
  <c r="I42"/>
  <c r="I41" s="1"/>
  <c r="H42"/>
  <c r="F42"/>
  <c r="E42"/>
  <c r="E12" s="1"/>
  <c r="D42"/>
  <c r="K58" i="21"/>
  <c r="J58"/>
  <c r="J28" s="1"/>
  <c r="I58"/>
  <c r="H58"/>
  <c r="G58"/>
  <c r="F58"/>
  <c r="F28" s="1"/>
  <c r="E58"/>
  <c r="D58"/>
  <c r="K57"/>
  <c r="J57"/>
  <c r="I57"/>
  <c r="H57"/>
  <c r="G57"/>
  <c r="F57"/>
  <c r="B57" s="1"/>
  <c r="E57"/>
  <c r="C57" s="1"/>
  <c r="L57" s="1"/>
  <c r="D57"/>
  <c r="K56"/>
  <c r="J56"/>
  <c r="J26" s="1"/>
  <c r="I56"/>
  <c r="H56"/>
  <c r="G56"/>
  <c r="F56"/>
  <c r="E56"/>
  <c r="C56" s="1"/>
  <c r="L56" s="1"/>
  <c r="D56"/>
  <c r="K55"/>
  <c r="J55"/>
  <c r="J25" s="1"/>
  <c r="J24" s="1"/>
  <c r="I55"/>
  <c r="I25" s="1"/>
  <c r="I24" s="1"/>
  <c r="H55"/>
  <c r="G55"/>
  <c r="F55"/>
  <c r="F54" s="1"/>
  <c r="E55"/>
  <c r="D55"/>
  <c r="K53"/>
  <c r="J53"/>
  <c r="J23" s="1"/>
  <c r="I53"/>
  <c r="I23" s="1"/>
  <c r="H53"/>
  <c r="G53"/>
  <c r="F53"/>
  <c r="E53"/>
  <c r="E23" s="1"/>
  <c r="D53"/>
  <c r="K52"/>
  <c r="J52"/>
  <c r="J51" s="1"/>
  <c r="I52"/>
  <c r="I51" s="1"/>
  <c r="H52"/>
  <c r="G52"/>
  <c r="F52"/>
  <c r="F22" s="1"/>
  <c r="E52"/>
  <c r="E22" s="1"/>
  <c r="D52"/>
  <c r="K50"/>
  <c r="J50"/>
  <c r="J20" s="1"/>
  <c r="I50"/>
  <c r="I20" s="1"/>
  <c r="H50"/>
  <c r="H20" s="1"/>
  <c r="G50"/>
  <c r="G20" s="1"/>
  <c r="F50"/>
  <c r="F20" s="1"/>
  <c r="E50"/>
  <c r="E20" s="1"/>
  <c r="D50"/>
  <c r="K49"/>
  <c r="J49"/>
  <c r="I49"/>
  <c r="H49"/>
  <c r="H19" s="1"/>
  <c r="G49"/>
  <c r="F49"/>
  <c r="F19" s="1"/>
  <c r="E49"/>
  <c r="E19" s="1"/>
  <c r="D49"/>
  <c r="K48"/>
  <c r="J48"/>
  <c r="I48"/>
  <c r="I47" s="1"/>
  <c r="H48"/>
  <c r="G48"/>
  <c r="F48"/>
  <c r="E48"/>
  <c r="E18" s="1"/>
  <c r="E17" s="1"/>
  <c r="D48"/>
  <c r="D47" s="1"/>
  <c r="K44"/>
  <c r="J44"/>
  <c r="J14" s="1"/>
  <c r="I44"/>
  <c r="I14" s="1"/>
  <c r="H44"/>
  <c r="G44"/>
  <c r="F44"/>
  <c r="F14" s="1"/>
  <c r="E44"/>
  <c r="C44" s="1"/>
  <c r="L44" s="1"/>
  <c r="D44"/>
  <c r="K43"/>
  <c r="J43"/>
  <c r="J13" s="1"/>
  <c r="I43"/>
  <c r="H43"/>
  <c r="G43"/>
  <c r="F43"/>
  <c r="F13" s="1"/>
  <c r="E43"/>
  <c r="E13" s="1"/>
  <c r="D43"/>
  <c r="K42"/>
  <c r="J42"/>
  <c r="J41" s="1"/>
  <c r="I42"/>
  <c r="H42"/>
  <c r="G42"/>
  <c r="F42"/>
  <c r="F12" s="1"/>
  <c r="E42"/>
  <c r="E12" s="1"/>
  <c r="D42"/>
  <c r="K58" i="27"/>
  <c r="J58"/>
  <c r="J28" s="1"/>
  <c r="I58"/>
  <c r="H58"/>
  <c r="G58"/>
  <c r="F58"/>
  <c r="F28" s="1"/>
  <c r="E58"/>
  <c r="E28" s="1"/>
  <c r="D58"/>
  <c r="K57"/>
  <c r="J57"/>
  <c r="J27" s="1"/>
  <c r="I57"/>
  <c r="I27" s="1"/>
  <c r="H57"/>
  <c r="G57"/>
  <c r="F57"/>
  <c r="F27" s="1"/>
  <c r="E57"/>
  <c r="C57" s="1"/>
  <c r="L57" s="1"/>
  <c r="D57"/>
  <c r="K56"/>
  <c r="J56"/>
  <c r="J26" s="1"/>
  <c r="I56"/>
  <c r="I26" s="1"/>
  <c r="H56"/>
  <c r="G56"/>
  <c r="F56"/>
  <c r="E56"/>
  <c r="D56"/>
  <c r="K55"/>
  <c r="J55"/>
  <c r="J25" s="1"/>
  <c r="I55"/>
  <c r="I54" s="1"/>
  <c r="H55"/>
  <c r="H25" s="1"/>
  <c r="G55"/>
  <c r="G54" s="1"/>
  <c r="F55"/>
  <c r="F25" s="1"/>
  <c r="E55"/>
  <c r="E54" s="1"/>
  <c r="D55"/>
  <c r="D54" s="1"/>
  <c r="K53"/>
  <c r="J53"/>
  <c r="J23" s="1"/>
  <c r="I53"/>
  <c r="H53"/>
  <c r="G53"/>
  <c r="F53"/>
  <c r="E53"/>
  <c r="E23" s="1"/>
  <c r="D53"/>
  <c r="K52"/>
  <c r="J52"/>
  <c r="J22" s="1"/>
  <c r="I52"/>
  <c r="I51" s="1"/>
  <c r="H52"/>
  <c r="G52"/>
  <c r="F52"/>
  <c r="F51" s="1"/>
  <c r="E52"/>
  <c r="C52" s="1"/>
  <c r="L52" s="1"/>
  <c r="D52"/>
  <c r="I20"/>
  <c r="K49"/>
  <c r="J49"/>
  <c r="J19" s="1"/>
  <c r="I49"/>
  <c r="H49"/>
  <c r="G49"/>
  <c r="G19" s="1"/>
  <c r="F49"/>
  <c r="E49"/>
  <c r="D49"/>
  <c r="K48"/>
  <c r="J48"/>
  <c r="J47" s="1"/>
  <c r="I48"/>
  <c r="I18" s="1"/>
  <c r="H48"/>
  <c r="G48"/>
  <c r="G47" s="1"/>
  <c r="F48"/>
  <c r="E48"/>
  <c r="E47" s="1"/>
  <c r="D48"/>
  <c r="D47" s="1"/>
  <c r="K44"/>
  <c r="I44"/>
  <c r="G44"/>
  <c r="E44"/>
  <c r="K43"/>
  <c r="I43"/>
  <c r="G43"/>
  <c r="E43"/>
  <c r="E13" s="1"/>
  <c r="K42"/>
  <c r="I42"/>
  <c r="I12" s="1"/>
  <c r="G42"/>
  <c r="E42"/>
  <c r="E12" s="1"/>
  <c r="K58" i="28"/>
  <c r="J58"/>
  <c r="J28" s="1"/>
  <c r="I58"/>
  <c r="H58"/>
  <c r="G58"/>
  <c r="F58"/>
  <c r="F28" s="1"/>
  <c r="E58"/>
  <c r="E28" s="1"/>
  <c r="D58"/>
  <c r="K57"/>
  <c r="J57"/>
  <c r="I57"/>
  <c r="H57"/>
  <c r="G57"/>
  <c r="F57"/>
  <c r="F27" s="1"/>
  <c r="E57"/>
  <c r="E27" s="1"/>
  <c r="D57"/>
  <c r="K56"/>
  <c r="J56"/>
  <c r="I56"/>
  <c r="H56"/>
  <c r="G56"/>
  <c r="F56"/>
  <c r="F26" s="1"/>
  <c r="B26" s="1"/>
  <c r="E56"/>
  <c r="E26" s="1"/>
  <c r="C26" s="1"/>
  <c r="L26" s="1"/>
  <c r="D56"/>
  <c r="K55"/>
  <c r="J55"/>
  <c r="J54" s="1"/>
  <c r="I55"/>
  <c r="I54" s="1"/>
  <c r="H55"/>
  <c r="G55"/>
  <c r="F55"/>
  <c r="F25" s="1"/>
  <c r="F24" s="1"/>
  <c r="E55"/>
  <c r="E54" s="1"/>
  <c r="D55"/>
  <c r="K53"/>
  <c r="J53"/>
  <c r="I53"/>
  <c r="H53"/>
  <c r="G53"/>
  <c r="F53"/>
  <c r="E53"/>
  <c r="E23" s="1"/>
  <c r="D53"/>
  <c r="K52"/>
  <c r="J52"/>
  <c r="I52"/>
  <c r="I22" s="1"/>
  <c r="H52"/>
  <c r="G52"/>
  <c r="F52"/>
  <c r="B52" s="1"/>
  <c r="E52"/>
  <c r="D52"/>
  <c r="K50"/>
  <c r="J50"/>
  <c r="J20" s="1"/>
  <c r="I50"/>
  <c r="H50"/>
  <c r="H20" s="1"/>
  <c r="G50"/>
  <c r="F50"/>
  <c r="F20" s="1"/>
  <c r="E50"/>
  <c r="E20" s="1"/>
  <c r="D50"/>
  <c r="K49"/>
  <c r="J49"/>
  <c r="J19" s="1"/>
  <c r="I49"/>
  <c r="I19" s="1"/>
  <c r="H49"/>
  <c r="G49"/>
  <c r="F49"/>
  <c r="F19" s="1"/>
  <c r="E49"/>
  <c r="E19" s="1"/>
  <c r="D49"/>
  <c r="D19" s="1"/>
  <c r="K48"/>
  <c r="J48"/>
  <c r="J47" s="1"/>
  <c r="I48"/>
  <c r="I18" s="1"/>
  <c r="H48"/>
  <c r="H47" s="1"/>
  <c r="F48"/>
  <c r="F18" s="1"/>
  <c r="E48"/>
  <c r="D48"/>
  <c r="D47" s="1"/>
  <c r="K44"/>
  <c r="J44"/>
  <c r="I44"/>
  <c r="H44"/>
  <c r="G44"/>
  <c r="F44"/>
  <c r="F14" s="1"/>
  <c r="E44"/>
  <c r="D44"/>
  <c r="K43"/>
  <c r="J43"/>
  <c r="J13" s="1"/>
  <c r="I43"/>
  <c r="I13" s="1"/>
  <c r="H43"/>
  <c r="G43"/>
  <c r="F43"/>
  <c r="F13" s="1"/>
  <c r="E43"/>
  <c r="E13" s="1"/>
  <c r="D43"/>
  <c r="K42"/>
  <c r="J42"/>
  <c r="I42"/>
  <c r="I12" s="1"/>
  <c r="I11" s="1"/>
  <c r="H42"/>
  <c r="G42"/>
  <c r="G12" s="1"/>
  <c r="F42"/>
  <c r="E42"/>
  <c r="D42"/>
  <c r="D12" s="1"/>
  <c r="K58" i="15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J55"/>
  <c r="I55"/>
  <c r="H55"/>
  <c r="G55"/>
  <c r="F55"/>
  <c r="E55"/>
  <c r="E54" s="1"/>
  <c r="D55"/>
  <c r="K53"/>
  <c r="J53"/>
  <c r="I53"/>
  <c r="H53"/>
  <c r="G53"/>
  <c r="F53"/>
  <c r="E53"/>
  <c r="D53"/>
  <c r="K49"/>
  <c r="J49"/>
  <c r="I49"/>
  <c r="H49"/>
  <c r="G49"/>
  <c r="F49"/>
  <c r="E49"/>
  <c r="D49"/>
  <c r="K48"/>
  <c r="J48"/>
  <c r="J47" s="1"/>
  <c r="I48"/>
  <c r="H48"/>
  <c r="G48"/>
  <c r="F48"/>
  <c r="E48"/>
  <c r="D48"/>
  <c r="K44"/>
  <c r="J44"/>
  <c r="J14" s="1"/>
  <c r="J11" s="1"/>
  <c r="I44"/>
  <c r="H44"/>
  <c r="G44"/>
  <c r="G14" s="1"/>
  <c r="G11" s="1"/>
  <c r="F44"/>
  <c r="F14" s="1"/>
  <c r="E44"/>
  <c r="D44"/>
  <c r="K43"/>
  <c r="J43"/>
  <c r="I43"/>
  <c r="H43"/>
  <c r="G43"/>
  <c r="F43"/>
  <c r="E43"/>
  <c r="D43"/>
  <c r="K42"/>
  <c r="J42"/>
  <c r="I42"/>
  <c r="H42"/>
  <c r="G42"/>
  <c r="F42"/>
  <c r="B42" s="1"/>
  <c r="E42"/>
  <c r="D42"/>
  <c r="K28"/>
  <c r="J28"/>
  <c r="I28"/>
  <c r="H28"/>
  <c r="G28"/>
  <c r="F28"/>
  <c r="E28"/>
  <c r="D28"/>
  <c r="K27"/>
  <c r="J27"/>
  <c r="I27"/>
  <c r="H27"/>
  <c r="G27"/>
  <c r="F27"/>
  <c r="E27"/>
  <c r="D27"/>
  <c r="K26"/>
  <c r="J26"/>
  <c r="H26"/>
  <c r="D26"/>
  <c r="K25"/>
  <c r="J25"/>
  <c r="K23"/>
  <c r="J23"/>
  <c r="I23"/>
  <c r="H23"/>
  <c r="G23"/>
  <c r="F23"/>
  <c r="E23"/>
  <c r="D23"/>
  <c r="K22"/>
  <c r="J22"/>
  <c r="I22"/>
  <c r="H22"/>
  <c r="G22"/>
  <c r="F22"/>
  <c r="E22"/>
  <c r="D22"/>
  <c r="K20"/>
  <c r="K19"/>
  <c r="H19"/>
  <c r="K18"/>
  <c r="K14"/>
  <c r="I14"/>
  <c r="H14"/>
  <c r="E14"/>
  <c r="D14"/>
  <c r="D11" s="1"/>
  <c r="K13"/>
  <c r="J13"/>
  <c r="I13"/>
  <c r="H13"/>
  <c r="G13"/>
  <c r="F13"/>
  <c r="E13"/>
  <c r="D13"/>
  <c r="K12"/>
  <c r="J12"/>
  <c r="I12"/>
  <c r="H12"/>
  <c r="G12"/>
  <c r="F12"/>
  <c r="E12"/>
  <c r="D12"/>
  <c r="K58" i="17"/>
  <c r="J58"/>
  <c r="J28" s="1"/>
  <c r="I58"/>
  <c r="I28" s="1"/>
  <c r="H58"/>
  <c r="G58"/>
  <c r="F58"/>
  <c r="E58"/>
  <c r="D58"/>
  <c r="K57"/>
  <c r="J57"/>
  <c r="J27" s="1"/>
  <c r="I57"/>
  <c r="I27" s="1"/>
  <c r="H57"/>
  <c r="G57"/>
  <c r="F57"/>
  <c r="E57"/>
  <c r="E27" s="1"/>
  <c r="C27" s="1"/>
  <c r="L27" s="1"/>
  <c r="D57"/>
  <c r="K56"/>
  <c r="J56"/>
  <c r="J26" s="1"/>
  <c r="I56"/>
  <c r="H56"/>
  <c r="G56"/>
  <c r="F56"/>
  <c r="B56" s="1"/>
  <c r="E56"/>
  <c r="D56"/>
  <c r="K55"/>
  <c r="J55"/>
  <c r="J54" s="1"/>
  <c r="I55"/>
  <c r="I54" s="1"/>
  <c r="H55"/>
  <c r="G55"/>
  <c r="G54" s="1"/>
  <c r="F55"/>
  <c r="E55"/>
  <c r="D55"/>
  <c r="K53"/>
  <c r="J53"/>
  <c r="J23" s="1"/>
  <c r="I53"/>
  <c r="H53"/>
  <c r="G53"/>
  <c r="F53"/>
  <c r="F23" s="1"/>
  <c r="E53"/>
  <c r="D53"/>
  <c r="K52"/>
  <c r="J52"/>
  <c r="I52"/>
  <c r="I51" s="1"/>
  <c r="H52"/>
  <c r="G52"/>
  <c r="F52"/>
  <c r="E52"/>
  <c r="E51" s="1"/>
  <c r="D52"/>
  <c r="K50"/>
  <c r="J50"/>
  <c r="I50"/>
  <c r="H50"/>
  <c r="G50"/>
  <c r="F50"/>
  <c r="E50"/>
  <c r="D50"/>
  <c r="K49"/>
  <c r="J49"/>
  <c r="I49"/>
  <c r="H49"/>
  <c r="H47" s="1"/>
  <c r="G49"/>
  <c r="F49"/>
  <c r="E49"/>
  <c r="D49"/>
  <c r="K48"/>
  <c r="J48"/>
  <c r="I48"/>
  <c r="H48"/>
  <c r="G48"/>
  <c r="F48"/>
  <c r="E48"/>
  <c r="D48"/>
  <c r="K44"/>
  <c r="I44"/>
  <c r="G44"/>
  <c r="E44"/>
  <c r="K43"/>
  <c r="I43"/>
  <c r="G43"/>
  <c r="E43"/>
  <c r="K42"/>
  <c r="I42"/>
  <c r="I41" s="1"/>
  <c r="G42"/>
  <c r="E42"/>
  <c r="E41" s="1"/>
  <c r="D42"/>
  <c r="K28" i="20"/>
  <c r="J28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5"/>
  <c r="J25"/>
  <c r="J24" s="1"/>
  <c r="I25"/>
  <c r="H25"/>
  <c r="G25"/>
  <c r="F25"/>
  <c r="F24" s="1"/>
  <c r="E25"/>
  <c r="D25"/>
  <c r="K23"/>
  <c r="J23"/>
  <c r="I23"/>
  <c r="H23"/>
  <c r="G23"/>
  <c r="F23"/>
  <c r="E23"/>
  <c r="D23"/>
  <c r="K22"/>
  <c r="J22"/>
  <c r="I22"/>
  <c r="H22"/>
  <c r="G22"/>
  <c r="F22"/>
  <c r="F21" s="1"/>
  <c r="E22"/>
  <c r="D22"/>
  <c r="F20"/>
  <c r="K19"/>
  <c r="J19"/>
  <c r="I19"/>
  <c r="F19"/>
  <c r="K18"/>
  <c r="I18"/>
  <c r="K14"/>
  <c r="I14"/>
  <c r="G14"/>
  <c r="E14"/>
  <c r="K13"/>
  <c r="I13"/>
  <c r="G13"/>
  <c r="E13"/>
  <c r="K12"/>
  <c r="K58" i="5"/>
  <c r="J58"/>
  <c r="I58"/>
  <c r="H58"/>
  <c r="G58"/>
  <c r="F58"/>
  <c r="B58" s="1"/>
  <c r="E58"/>
  <c r="D58"/>
  <c r="K57"/>
  <c r="J57"/>
  <c r="I57"/>
  <c r="H57"/>
  <c r="G57"/>
  <c r="F57"/>
  <c r="E57"/>
  <c r="E27" s="1"/>
  <c r="D57"/>
  <c r="K56"/>
  <c r="J56"/>
  <c r="J26" s="1"/>
  <c r="I56"/>
  <c r="H56"/>
  <c r="G56"/>
  <c r="F56"/>
  <c r="F26" s="1"/>
  <c r="E56"/>
  <c r="D56"/>
  <c r="K55"/>
  <c r="J55"/>
  <c r="J54" s="1"/>
  <c r="I55"/>
  <c r="H55"/>
  <c r="G55"/>
  <c r="F55"/>
  <c r="E55"/>
  <c r="D55"/>
  <c r="K53"/>
  <c r="J53"/>
  <c r="J23" s="1"/>
  <c r="I53"/>
  <c r="H53"/>
  <c r="G53"/>
  <c r="F53"/>
  <c r="E53"/>
  <c r="D53"/>
  <c r="K52"/>
  <c r="J52"/>
  <c r="J22" s="1"/>
  <c r="I52"/>
  <c r="I51" s="1"/>
  <c r="H52"/>
  <c r="G52"/>
  <c r="F52"/>
  <c r="F22" s="1"/>
  <c r="E52"/>
  <c r="D52"/>
  <c r="K50"/>
  <c r="J50"/>
  <c r="I50"/>
  <c r="H50"/>
  <c r="G50"/>
  <c r="F50"/>
  <c r="E50"/>
  <c r="D50"/>
  <c r="K49"/>
  <c r="J49"/>
  <c r="I49"/>
  <c r="H49"/>
  <c r="G49"/>
  <c r="F49"/>
  <c r="E49"/>
  <c r="D49"/>
  <c r="K48"/>
  <c r="J48"/>
  <c r="I48"/>
  <c r="H48"/>
  <c r="G48"/>
  <c r="F48"/>
  <c r="F47" s="1"/>
  <c r="E48"/>
  <c r="D48"/>
  <c r="K44"/>
  <c r="J44"/>
  <c r="J14" s="1"/>
  <c r="I44"/>
  <c r="I14" s="1"/>
  <c r="H44"/>
  <c r="G44"/>
  <c r="F44"/>
  <c r="E44"/>
  <c r="E14" s="1"/>
  <c r="D44"/>
  <c r="K43"/>
  <c r="J43"/>
  <c r="I43"/>
  <c r="H43"/>
  <c r="G43"/>
  <c r="F43"/>
  <c r="E43"/>
  <c r="D43"/>
  <c r="K42"/>
  <c r="J42"/>
  <c r="I42"/>
  <c r="H42"/>
  <c r="G42"/>
  <c r="G41" s="1"/>
  <c r="F42"/>
  <c r="E42"/>
  <c r="D42"/>
  <c r="D41" s="1"/>
  <c r="E27" i="8"/>
  <c r="K28" i="19"/>
  <c r="J28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3"/>
  <c r="J23"/>
  <c r="I23"/>
  <c r="H23"/>
  <c r="G23"/>
  <c r="F23"/>
  <c r="E23"/>
  <c r="D23"/>
  <c r="K22"/>
  <c r="J22"/>
  <c r="I22"/>
  <c r="H22"/>
  <c r="G22"/>
  <c r="F22"/>
  <c r="E22"/>
  <c r="D22"/>
  <c r="K20"/>
  <c r="K19"/>
  <c r="K14"/>
  <c r="J14"/>
  <c r="I14"/>
  <c r="H14"/>
  <c r="G14"/>
  <c r="F14"/>
  <c r="E14"/>
  <c r="D14"/>
  <c r="K13"/>
  <c r="K12"/>
  <c r="K58" i="10"/>
  <c r="J58"/>
  <c r="I58"/>
  <c r="H58"/>
  <c r="G58"/>
  <c r="F58"/>
  <c r="B58" s="1"/>
  <c r="E58"/>
  <c r="D58"/>
  <c r="K57"/>
  <c r="J57"/>
  <c r="I57"/>
  <c r="H57"/>
  <c r="G57"/>
  <c r="F57"/>
  <c r="B57" s="1"/>
  <c r="E57"/>
  <c r="D57"/>
  <c r="K56"/>
  <c r="J56"/>
  <c r="I56"/>
  <c r="H56"/>
  <c r="G56"/>
  <c r="F56"/>
  <c r="B56" s="1"/>
  <c r="E56"/>
  <c r="D56"/>
  <c r="K55"/>
  <c r="J55"/>
  <c r="I55"/>
  <c r="H55"/>
  <c r="G55"/>
  <c r="F55"/>
  <c r="E55"/>
  <c r="E54" s="1"/>
  <c r="D55"/>
  <c r="J19"/>
  <c r="E14"/>
  <c r="J13"/>
  <c r="G13"/>
  <c r="F13"/>
  <c r="E13"/>
  <c r="K28"/>
  <c r="J28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5"/>
  <c r="J25"/>
  <c r="I25"/>
  <c r="H25"/>
  <c r="G25"/>
  <c r="F25"/>
  <c r="E25"/>
  <c r="D25"/>
  <c r="K23"/>
  <c r="J23"/>
  <c r="I23"/>
  <c r="G23"/>
  <c r="E23"/>
  <c r="D23"/>
  <c r="K22"/>
  <c r="J22"/>
  <c r="I22"/>
  <c r="G22"/>
  <c r="F22"/>
  <c r="E22"/>
  <c r="D22"/>
  <c r="K20"/>
  <c r="K19"/>
  <c r="H19"/>
  <c r="K18"/>
  <c r="K14"/>
  <c r="J14"/>
  <c r="I14"/>
  <c r="H14"/>
  <c r="G14"/>
  <c r="F14"/>
  <c r="D14"/>
  <c r="K13"/>
  <c r="I13"/>
  <c r="H13"/>
  <c r="D13"/>
  <c r="K12"/>
  <c r="K88" i="11"/>
  <c r="J88"/>
  <c r="I88"/>
  <c r="H88"/>
  <c r="G88"/>
  <c r="F88"/>
  <c r="E88"/>
  <c r="D88"/>
  <c r="K87"/>
  <c r="J87"/>
  <c r="I87"/>
  <c r="H87"/>
  <c r="G87"/>
  <c r="F87"/>
  <c r="E87"/>
  <c r="D87"/>
  <c r="K86"/>
  <c r="J86"/>
  <c r="I86"/>
  <c r="H86"/>
  <c r="G86"/>
  <c r="F86"/>
  <c r="E86"/>
  <c r="C86" s="1"/>
  <c r="L86" s="1"/>
  <c r="D86"/>
  <c r="K85"/>
  <c r="J85"/>
  <c r="I85"/>
  <c r="H85"/>
  <c r="H25" s="1"/>
  <c r="G85"/>
  <c r="F85"/>
  <c r="E85"/>
  <c r="C85" s="1"/>
  <c r="L85" s="1"/>
  <c r="D85"/>
  <c r="I81"/>
  <c r="K80"/>
  <c r="J80"/>
  <c r="I80"/>
  <c r="H80"/>
  <c r="G80"/>
  <c r="F80"/>
  <c r="E80"/>
  <c r="D80"/>
  <c r="K79"/>
  <c r="J79"/>
  <c r="I79"/>
  <c r="H79"/>
  <c r="G79"/>
  <c r="F79"/>
  <c r="F19" s="1"/>
  <c r="E79"/>
  <c r="D79"/>
  <c r="K78"/>
  <c r="J78"/>
  <c r="I78"/>
  <c r="I77" s="1"/>
  <c r="H78"/>
  <c r="G78"/>
  <c r="F78"/>
  <c r="E78"/>
  <c r="D78"/>
  <c r="K74"/>
  <c r="J74"/>
  <c r="I74"/>
  <c r="H74"/>
  <c r="G74"/>
  <c r="F74"/>
  <c r="E74"/>
  <c r="D74"/>
  <c r="K73"/>
  <c r="K72"/>
  <c r="E71"/>
  <c r="K23"/>
  <c r="I23"/>
  <c r="G23"/>
  <c r="E23"/>
  <c r="K22"/>
  <c r="I22"/>
  <c r="G22"/>
  <c r="E22"/>
  <c r="F14"/>
  <c r="K28" i="3"/>
  <c r="J28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5"/>
  <c r="H25"/>
  <c r="K23"/>
  <c r="J23"/>
  <c r="I23"/>
  <c r="H23"/>
  <c r="G23"/>
  <c r="F23"/>
  <c r="E23"/>
  <c r="D23"/>
  <c r="K22"/>
  <c r="J22"/>
  <c r="D22"/>
  <c r="K20"/>
  <c r="K19"/>
  <c r="K18"/>
  <c r="K14"/>
  <c r="I14"/>
  <c r="K13"/>
  <c r="K12"/>
  <c r="C28" i="2"/>
  <c r="C26"/>
  <c r="J23"/>
  <c r="J22"/>
  <c r="I22"/>
  <c r="H22"/>
  <c r="G22"/>
  <c r="F22"/>
  <c r="E22"/>
  <c r="D22"/>
  <c r="G19"/>
  <c r="F19"/>
  <c r="K14"/>
  <c r="K13"/>
  <c r="K12"/>
  <c r="K27" i="29"/>
  <c r="H27"/>
  <c r="K26"/>
  <c r="D26"/>
  <c r="K25"/>
  <c r="H25"/>
  <c r="C55"/>
  <c r="L55" s="1"/>
  <c r="K23"/>
  <c r="H23"/>
  <c r="B52"/>
  <c r="K20"/>
  <c r="H19"/>
  <c r="D19"/>
  <c r="K18"/>
  <c r="K14"/>
  <c r="G14"/>
  <c r="K13"/>
  <c r="C43"/>
  <c r="L43" s="1"/>
  <c r="K41"/>
  <c r="G41"/>
  <c r="J27" i="30"/>
  <c r="E27"/>
  <c r="F26"/>
  <c r="C56"/>
  <c r="L56" s="1"/>
  <c r="E25"/>
  <c r="J51"/>
  <c r="I22"/>
  <c r="J20"/>
  <c r="I19"/>
  <c r="E13"/>
  <c r="D28" i="22"/>
  <c r="H27"/>
  <c r="G27"/>
  <c r="D27"/>
  <c r="K26"/>
  <c r="H26"/>
  <c r="G26"/>
  <c r="D26"/>
  <c r="K54"/>
  <c r="H25"/>
  <c r="D25"/>
  <c r="H23"/>
  <c r="G23"/>
  <c r="K51"/>
  <c r="H22"/>
  <c r="D22"/>
  <c r="K20"/>
  <c r="H20"/>
  <c r="H19"/>
  <c r="G19"/>
  <c r="D19"/>
  <c r="K18"/>
  <c r="K14"/>
  <c r="K13"/>
  <c r="K41"/>
  <c r="D28" i="24"/>
  <c r="K27"/>
  <c r="H27"/>
  <c r="K26"/>
  <c r="H26"/>
  <c r="D26"/>
  <c r="K25"/>
  <c r="G25"/>
  <c r="D54"/>
  <c r="K23"/>
  <c r="H23"/>
  <c r="G23"/>
  <c r="D23"/>
  <c r="K51"/>
  <c r="H22"/>
  <c r="G22"/>
  <c r="D22"/>
  <c r="K20"/>
  <c r="K19"/>
  <c r="K18"/>
  <c r="D18"/>
  <c r="K14"/>
  <c r="K13"/>
  <c r="J27" i="25"/>
  <c r="I27"/>
  <c r="F26"/>
  <c r="E26"/>
  <c r="C55"/>
  <c r="L55" s="1"/>
  <c r="I22"/>
  <c r="E51"/>
  <c r="I19"/>
  <c r="I47"/>
  <c r="E47"/>
  <c r="B44"/>
  <c r="H27" i="21"/>
  <c r="G27"/>
  <c r="G26"/>
  <c r="B56"/>
  <c r="K54"/>
  <c r="H54"/>
  <c r="D25"/>
  <c r="H23"/>
  <c r="G23"/>
  <c r="D23"/>
  <c r="K22"/>
  <c r="H51"/>
  <c r="D51"/>
  <c r="K19"/>
  <c r="D18"/>
  <c r="K14"/>
  <c r="H14"/>
  <c r="G14"/>
  <c r="K13"/>
  <c r="H13"/>
  <c r="D13"/>
  <c r="K41"/>
  <c r="H41"/>
  <c r="E26" i="27"/>
  <c r="I23"/>
  <c r="C44"/>
  <c r="L44" s="1"/>
  <c r="I13"/>
  <c r="K27" i="28"/>
  <c r="H27"/>
  <c r="G27"/>
  <c r="K26"/>
  <c r="H26"/>
  <c r="G26"/>
  <c r="D26"/>
  <c r="K25"/>
  <c r="K24" s="1"/>
  <c r="H25"/>
  <c r="K23"/>
  <c r="H23"/>
  <c r="D23"/>
  <c r="K22"/>
  <c r="H22"/>
  <c r="G51"/>
  <c r="D22"/>
  <c r="K20"/>
  <c r="K19"/>
  <c r="K14"/>
  <c r="H14"/>
  <c r="G14"/>
  <c r="D14"/>
  <c r="K13"/>
  <c r="H13"/>
  <c r="C58" i="15"/>
  <c r="L58" s="1"/>
  <c r="H54"/>
  <c r="G54"/>
  <c r="D54"/>
  <c r="K51"/>
  <c r="H51"/>
  <c r="G51"/>
  <c r="G47"/>
  <c r="K41"/>
  <c r="H11"/>
  <c r="E28" i="17"/>
  <c r="C56"/>
  <c r="L56" s="1"/>
  <c r="I23"/>
  <c r="E23"/>
  <c r="C49"/>
  <c r="L49" s="1"/>
  <c r="K24" i="20"/>
  <c r="K21"/>
  <c r="G21"/>
  <c r="J27" i="5"/>
  <c r="I27"/>
  <c r="I26"/>
  <c r="C56"/>
  <c r="L56" s="1"/>
  <c r="I23"/>
  <c r="C53"/>
  <c r="L53" s="1"/>
  <c r="E51"/>
  <c r="E47"/>
  <c r="B116" i="9"/>
  <c r="K114"/>
  <c r="C113"/>
  <c r="L113" s="1"/>
  <c r="B113"/>
  <c r="K111"/>
  <c r="H111"/>
  <c r="G22"/>
  <c r="D111"/>
  <c r="K107"/>
  <c r="G107"/>
  <c r="D107"/>
  <c r="C104"/>
  <c r="L104" s="1"/>
  <c r="B104"/>
  <c r="C103"/>
  <c r="L103" s="1"/>
  <c r="B103"/>
  <c r="K101"/>
  <c r="G101"/>
  <c r="G54" i="10"/>
  <c r="H51"/>
  <c r="K47"/>
  <c r="H24" i="11"/>
  <c r="K71"/>
  <c r="B116" i="2"/>
  <c r="C115"/>
  <c r="B115"/>
  <c r="C114"/>
  <c r="B114"/>
  <c r="K112"/>
  <c r="K22"/>
  <c r="D109"/>
  <c r="C108"/>
  <c r="L108" s="1"/>
  <c r="B108"/>
  <c r="D99"/>
  <c r="C118" i="9"/>
  <c r="L118" s="1"/>
  <c r="G28" i="5"/>
  <c r="B58" i="17"/>
  <c r="A156" i="12"/>
  <c r="K28" i="28"/>
  <c r="H28" i="27"/>
  <c r="K28" i="21"/>
  <c r="H28" i="25"/>
  <c r="K28" i="24"/>
  <c r="K28" i="22"/>
  <c r="J28"/>
  <c r="G28"/>
  <c r="K28" i="29"/>
  <c r="E80" i="19"/>
  <c r="E169" i="14"/>
  <c r="C176" i="8"/>
  <c r="L176" s="1"/>
  <c r="B176"/>
  <c r="C175"/>
  <c r="L175" s="1"/>
  <c r="B175"/>
  <c r="C177"/>
  <c r="L177" s="1"/>
  <c r="B177"/>
  <c r="K54"/>
  <c r="C57"/>
  <c r="L57" s="1"/>
  <c r="I54"/>
  <c r="I47"/>
  <c r="C44"/>
  <c r="L44" s="1"/>
  <c r="K88"/>
  <c r="J88"/>
  <c r="I88"/>
  <c r="H88"/>
  <c r="G88"/>
  <c r="F88"/>
  <c r="E88"/>
  <c r="D88"/>
  <c r="K87"/>
  <c r="K27" s="1"/>
  <c r="J87"/>
  <c r="I87"/>
  <c r="I27" s="1"/>
  <c r="H87"/>
  <c r="G87"/>
  <c r="G27" s="1"/>
  <c r="F87"/>
  <c r="E87"/>
  <c r="D87"/>
  <c r="D27" s="1"/>
  <c r="K86"/>
  <c r="K26" s="1"/>
  <c r="J86"/>
  <c r="J26" s="1"/>
  <c r="I86"/>
  <c r="I26" s="1"/>
  <c r="H86"/>
  <c r="H26" s="1"/>
  <c r="G86"/>
  <c r="G26" s="1"/>
  <c r="F86"/>
  <c r="F26" s="1"/>
  <c r="E86"/>
  <c r="E26" s="1"/>
  <c r="D86"/>
  <c r="K85"/>
  <c r="K25" s="1"/>
  <c r="J85"/>
  <c r="I85"/>
  <c r="I25" s="1"/>
  <c r="H85"/>
  <c r="H84" s="1"/>
  <c r="G85"/>
  <c r="F85"/>
  <c r="E85"/>
  <c r="D85"/>
  <c r="D84" s="1"/>
  <c r="K83"/>
  <c r="K23" s="1"/>
  <c r="J83"/>
  <c r="I83"/>
  <c r="I23" s="1"/>
  <c r="H83"/>
  <c r="G83"/>
  <c r="G23" s="1"/>
  <c r="F83"/>
  <c r="E83"/>
  <c r="E23" s="1"/>
  <c r="D83"/>
  <c r="K82"/>
  <c r="K81" s="1"/>
  <c r="J82"/>
  <c r="J81" s="1"/>
  <c r="I82"/>
  <c r="I22" s="1"/>
  <c r="H82"/>
  <c r="H81" s="1"/>
  <c r="G82"/>
  <c r="G81" s="1"/>
  <c r="F82"/>
  <c r="F81" s="1"/>
  <c r="E82"/>
  <c r="E22" s="1"/>
  <c r="D82"/>
  <c r="K80"/>
  <c r="K20" s="1"/>
  <c r="I80"/>
  <c r="I20" s="1"/>
  <c r="H80"/>
  <c r="G80"/>
  <c r="F80"/>
  <c r="E80"/>
  <c r="E20" s="1"/>
  <c r="D80"/>
  <c r="K79"/>
  <c r="K19" s="1"/>
  <c r="J79"/>
  <c r="J19" s="1"/>
  <c r="I79"/>
  <c r="I19" s="1"/>
  <c r="H79"/>
  <c r="H19" s="1"/>
  <c r="G79"/>
  <c r="F79"/>
  <c r="E79"/>
  <c r="E19" s="1"/>
  <c r="D79"/>
  <c r="D19" s="1"/>
  <c r="K78"/>
  <c r="K77" s="1"/>
  <c r="I78"/>
  <c r="I77" s="1"/>
  <c r="G78"/>
  <c r="E78"/>
  <c r="D78"/>
  <c r="K74"/>
  <c r="K14" s="1"/>
  <c r="J74"/>
  <c r="I74"/>
  <c r="I14" s="1"/>
  <c r="H74"/>
  <c r="G74"/>
  <c r="G14" s="1"/>
  <c r="F74"/>
  <c r="E74"/>
  <c r="E14" s="1"/>
  <c r="D74"/>
  <c r="K73"/>
  <c r="K13" s="1"/>
  <c r="J73"/>
  <c r="I73"/>
  <c r="I13" s="1"/>
  <c r="H73"/>
  <c r="G73"/>
  <c r="G13" s="1"/>
  <c r="F73"/>
  <c r="E73"/>
  <c r="E13" s="1"/>
  <c r="D73"/>
  <c r="E72"/>
  <c r="E12" s="1"/>
  <c r="G72"/>
  <c r="I72"/>
  <c r="I71" s="1"/>
  <c r="K72"/>
  <c r="K12" s="1"/>
  <c r="D72"/>
  <c r="E28" i="40"/>
  <c r="C28"/>
  <c r="L28"/>
  <c r="G28"/>
  <c r="I28"/>
  <c r="K28"/>
  <c r="G27"/>
  <c r="K27"/>
  <c r="H26"/>
  <c r="D25"/>
  <c r="F23"/>
  <c r="E23"/>
  <c r="G22"/>
  <c r="E22"/>
  <c r="D22"/>
  <c r="K19"/>
  <c r="A313" i="14"/>
  <c r="K425"/>
  <c r="I425"/>
  <c r="G425"/>
  <c r="F425"/>
  <c r="E425"/>
  <c r="K297" i="12"/>
  <c r="K424" i="14" s="1"/>
  <c r="K34" s="1"/>
  <c r="J297" i="12"/>
  <c r="I297"/>
  <c r="I424" i="14" s="1"/>
  <c r="H297" i="12"/>
  <c r="H424" i="14" s="1"/>
  <c r="H34" s="1"/>
  <c r="G297" i="12"/>
  <c r="G424" i="14" s="1"/>
  <c r="F297" i="12"/>
  <c r="E297"/>
  <c r="E294" s="1"/>
  <c r="D297"/>
  <c r="D424" i="14" s="1"/>
  <c r="D34" s="1"/>
  <c r="K423"/>
  <c r="J423"/>
  <c r="I423"/>
  <c r="H423"/>
  <c r="F423"/>
  <c r="K422"/>
  <c r="J422"/>
  <c r="G422"/>
  <c r="G65" s="1"/>
  <c r="G30" s="1"/>
  <c r="K420"/>
  <c r="I420"/>
  <c r="H420"/>
  <c r="D420"/>
  <c r="J419"/>
  <c r="H419"/>
  <c r="G419"/>
  <c r="E419"/>
  <c r="K417"/>
  <c r="J417"/>
  <c r="I417"/>
  <c r="H417"/>
  <c r="G417"/>
  <c r="E417"/>
  <c r="D417"/>
  <c r="J416"/>
  <c r="H416"/>
  <c r="F416"/>
  <c r="E416"/>
  <c r="K288" i="12"/>
  <c r="K415" i="14" s="1"/>
  <c r="J288" i="12"/>
  <c r="I288"/>
  <c r="I415" i="14" s="1"/>
  <c r="H288" i="12"/>
  <c r="H415" i="14" s="1"/>
  <c r="G288" i="12"/>
  <c r="G415" i="14" s="1"/>
  <c r="F288" i="12"/>
  <c r="F415" i="14" s="1"/>
  <c r="E288" i="12"/>
  <c r="E415" i="14" s="1"/>
  <c r="D288" i="12"/>
  <c r="J411" i="14"/>
  <c r="H411"/>
  <c r="G411"/>
  <c r="F411"/>
  <c r="D411"/>
  <c r="K283" i="12"/>
  <c r="K410" i="14" s="1"/>
  <c r="J283" i="12"/>
  <c r="I283"/>
  <c r="I410" i="14" s="1"/>
  <c r="H283" i="12"/>
  <c r="G283"/>
  <c r="G410" i="14" s="1"/>
  <c r="F283" i="12"/>
  <c r="F410" i="14" s="1"/>
  <c r="E283" i="12"/>
  <c r="E410" i="14" s="1"/>
  <c r="D283" i="12"/>
  <c r="D410" i="14" s="1"/>
  <c r="K282" i="12"/>
  <c r="K409" i="14" s="1"/>
  <c r="J282" i="12"/>
  <c r="J409" i="14" s="1"/>
  <c r="I282" i="12"/>
  <c r="I409" i="14" s="1"/>
  <c r="H282" i="12"/>
  <c r="G282"/>
  <c r="F282"/>
  <c r="F409" i="14" s="1"/>
  <c r="E282" i="12"/>
  <c r="E409" i="14" s="1"/>
  <c r="D282" i="12"/>
  <c r="K88" i="40"/>
  <c r="J88"/>
  <c r="I88"/>
  <c r="H88"/>
  <c r="G88"/>
  <c r="F88"/>
  <c r="E88"/>
  <c r="D88"/>
  <c r="K87"/>
  <c r="J87"/>
  <c r="I87"/>
  <c r="H87"/>
  <c r="G87"/>
  <c r="C87"/>
  <c r="L87"/>
  <c r="F87"/>
  <c r="E87"/>
  <c r="D87"/>
  <c r="K86"/>
  <c r="J86"/>
  <c r="I86"/>
  <c r="H86"/>
  <c r="G86"/>
  <c r="F86"/>
  <c r="B86"/>
  <c r="E86"/>
  <c r="D86"/>
  <c r="K85"/>
  <c r="K84"/>
  <c r="J85"/>
  <c r="J84" s="1"/>
  <c r="I85"/>
  <c r="I84" s="1"/>
  <c r="I76" s="1"/>
  <c r="H85"/>
  <c r="G85"/>
  <c r="G26" s="1"/>
  <c r="F85"/>
  <c r="F26" s="1"/>
  <c r="E85"/>
  <c r="E26" s="1"/>
  <c r="D85"/>
  <c r="D26" s="1"/>
  <c r="K83"/>
  <c r="J83"/>
  <c r="I83"/>
  <c r="H83"/>
  <c r="G83"/>
  <c r="F83"/>
  <c r="E83"/>
  <c r="C83"/>
  <c r="L83"/>
  <c r="D83"/>
  <c r="K82"/>
  <c r="J82"/>
  <c r="J81"/>
  <c r="I82"/>
  <c r="I81"/>
  <c r="H82"/>
  <c r="G82"/>
  <c r="F82"/>
  <c r="F81"/>
  <c r="E82"/>
  <c r="C82"/>
  <c r="L82"/>
  <c r="D82"/>
  <c r="B82"/>
  <c r="K80"/>
  <c r="J80"/>
  <c r="I80"/>
  <c r="H80"/>
  <c r="G80"/>
  <c r="F80"/>
  <c r="E80"/>
  <c r="D80"/>
  <c r="B80"/>
  <c r="K79"/>
  <c r="J79"/>
  <c r="I79"/>
  <c r="H79"/>
  <c r="G79"/>
  <c r="C79"/>
  <c r="L79"/>
  <c r="F79"/>
  <c r="E79"/>
  <c r="D79"/>
  <c r="K78"/>
  <c r="I78"/>
  <c r="G78"/>
  <c r="G77"/>
  <c r="E78"/>
  <c r="K74"/>
  <c r="J74"/>
  <c r="I74"/>
  <c r="H74"/>
  <c r="G74"/>
  <c r="C74"/>
  <c r="L74"/>
  <c r="F74"/>
  <c r="E74"/>
  <c r="D74"/>
  <c r="B74"/>
  <c r="K73"/>
  <c r="J73"/>
  <c r="I73"/>
  <c r="H73"/>
  <c r="G73"/>
  <c r="C73"/>
  <c r="L73"/>
  <c r="F73"/>
  <c r="E73"/>
  <c r="D73"/>
  <c r="K72"/>
  <c r="I72"/>
  <c r="G72"/>
  <c r="C72"/>
  <c r="L72"/>
  <c r="E72"/>
  <c r="D72"/>
  <c r="C88"/>
  <c r="L88"/>
  <c r="B88"/>
  <c r="B87"/>
  <c r="H84"/>
  <c r="C86"/>
  <c r="L86"/>
  <c r="B83"/>
  <c r="H81"/>
  <c r="K81"/>
  <c r="G81"/>
  <c r="C80"/>
  <c r="L80"/>
  <c r="I77"/>
  <c r="B79"/>
  <c r="C78"/>
  <c r="L78"/>
  <c r="K77"/>
  <c r="B73"/>
  <c r="I71"/>
  <c r="E71"/>
  <c r="K328" i="12"/>
  <c r="K335" i="14" s="1"/>
  <c r="J328" i="12"/>
  <c r="J335" i="14" s="1"/>
  <c r="I328" i="12"/>
  <c r="I335" i="14" s="1"/>
  <c r="H328" i="12"/>
  <c r="G328"/>
  <c r="G335" i="14" s="1"/>
  <c r="F328" i="12"/>
  <c r="F335" i="14" s="1"/>
  <c r="E328" i="12"/>
  <c r="D328"/>
  <c r="K58" i="34"/>
  <c r="J58"/>
  <c r="I58"/>
  <c r="I28"/>
  <c r="H58"/>
  <c r="G58"/>
  <c r="C58"/>
  <c r="L58"/>
  <c r="F58"/>
  <c r="E58"/>
  <c r="D58"/>
  <c r="K57"/>
  <c r="J57"/>
  <c r="J27"/>
  <c r="I57"/>
  <c r="H57"/>
  <c r="G57"/>
  <c r="F57"/>
  <c r="B57"/>
  <c r="E57"/>
  <c r="D57"/>
  <c r="K56"/>
  <c r="J56"/>
  <c r="I56"/>
  <c r="H56"/>
  <c r="G56"/>
  <c r="F56"/>
  <c r="B56"/>
  <c r="E56"/>
  <c r="C56"/>
  <c r="L56"/>
  <c r="D56"/>
  <c r="K55"/>
  <c r="J55"/>
  <c r="I55"/>
  <c r="H55"/>
  <c r="G55"/>
  <c r="F55"/>
  <c r="E55"/>
  <c r="D55"/>
  <c r="K53"/>
  <c r="K23"/>
  <c r="J53"/>
  <c r="J23" s="1"/>
  <c r="I53"/>
  <c r="H53"/>
  <c r="H51" s="1"/>
  <c r="G53"/>
  <c r="G51" s="1"/>
  <c r="F53"/>
  <c r="F23" s="1"/>
  <c r="E53"/>
  <c r="E51" s="1"/>
  <c r="D53"/>
  <c r="D23" s="1"/>
  <c r="D21" s="1"/>
  <c r="K52"/>
  <c r="J52"/>
  <c r="I52"/>
  <c r="H52"/>
  <c r="G52"/>
  <c r="F52"/>
  <c r="E52"/>
  <c r="D52"/>
  <c r="K50"/>
  <c r="I50"/>
  <c r="G50"/>
  <c r="E50"/>
  <c r="K49"/>
  <c r="J49"/>
  <c r="J19" s="1"/>
  <c r="I49"/>
  <c r="H49"/>
  <c r="G49"/>
  <c r="G19" s="1"/>
  <c r="F49"/>
  <c r="B49" s="1"/>
  <c r="E49"/>
  <c r="D49"/>
  <c r="K48"/>
  <c r="K18"/>
  <c r="J48"/>
  <c r="I48"/>
  <c r="H48"/>
  <c r="H47" s="1"/>
  <c r="G48"/>
  <c r="F48"/>
  <c r="F47" s="1"/>
  <c r="E48"/>
  <c r="D48"/>
  <c r="D47" s="1"/>
  <c r="K44"/>
  <c r="I44"/>
  <c r="G44"/>
  <c r="G14"/>
  <c r="E44"/>
  <c r="K43"/>
  <c r="I43"/>
  <c r="G43"/>
  <c r="G41"/>
  <c r="E43"/>
  <c r="C43"/>
  <c r="L43"/>
  <c r="K42"/>
  <c r="I42"/>
  <c r="I41"/>
  <c r="G42"/>
  <c r="E42"/>
  <c r="K88"/>
  <c r="K28"/>
  <c r="J88"/>
  <c r="I88"/>
  <c r="H88"/>
  <c r="G88"/>
  <c r="C88"/>
  <c r="L88"/>
  <c r="F88"/>
  <c r="E88"/>
  <c r="D88"/>
  <c r="K87"/>
  <c r="J87"/>
  <c r="I87"/>
  <c r="H87"/>
  <c r="G87"/>
  <c r="F87"/>
  <c r="E87"/>
  <c r="D87"/>
  <c r="K86"/>
  <c r="K26"/>
  <c r="J86"/>
  <c r="J26"/>
  <c r="I86"/>
  <c r="H86"/>
  <c r="G86"/>
  <c r="F86"/>
  <c r="F26"/>
  <c r="E86"/>
  <c r="D86"/>
  <c r="K85"/>
  <c r="K84"/>
  <c r="J85"/>
  <c r="J84"/>
  <c r="I85"/>
  <c r="H85"/>
  <c r="G85"/>
  <c r="C85"/>
  <c r="L85"/>
  <c r="F85"/>
  <c r="E85"/>
  <c r="D85"/>
  <c r="K83"/>
  <c r="J83"/>
  <c r="I83"/>
  <c r="H83"/>
  <c r="G83"/>
  <c r="F83"/>
  <c r="E83"/>
  <c r="D83"/>
  <c r="K82"/>
  <c r="K81"/>
  <c r="J82"/>
  <c r="I82"/>
  <c r="I81" s="1"/>
  <c r="H82"/>
  <c r="G82"/>
  <c r="G81"/>
  <c r="F82"/>
  <c r="F81" s="1"/>
  <c r="E82"/>
  <c r="E81" s="1"/>
  <c r="D82"/>
  <c r="K80"/>
  <c r="J80"/>
  <c r="I80"/>
  <c r="H80"/>
  <c r="G80"/>
  <c r="F80"/>
  <c r="E80"/>
  <c r="D80"/>
  <c r="B80" s="1"/>
  <c r="K79"/>
  <c r="K19"/>
  <c r="J79"/>
  <c r="I79"/>
  <c r="H79"/>
  <c r="G79"/>
  <c r="C79"/>
  <c r="L79"/>
  <c r="F79"/>
  <c r="E79"/>
  <c r="D79"/>
  <c r="K78"/>
  <c r="K77"/>
  <c r="J78"/>
  <c r="J77" s="1"/>
  <c r="I78"/>
  <c r="H78"/>
  <c r="G78"/>
  <c r="G77" s="1"/>
  <c r="C77" s="1"/>
  <c r="L77" s="1"/>
  <c r="F78"/>
  <c r="F77"/>
  <c r="E78"/>
  <c r="D78"/>
  <c r="K74"/>
  <c r="J74"/>
  <c r="I74"/>
  <c r="H74"/>
  <c r="G74"/>
  <c r="F74"/>
  <c r="E74"/>
  <c r="D74"/>
  <c r="K73"/>
  <c r="J73"/>
  <c r="I73"/>
  <c r="H73"/>
  <c r="G73"/>
  <c r="F73"/>
  <c r="E73"/>
  <c r="D73"/>
  <c r="B73"/>
  <c r="E72"/>
  <c r="G72"/>
  <c r="I72"/>
  <c r="K72"/>
  <c r="H354" i="40"/>
  <c r="F354"/>
  <c r="A305"/>
  <c r="A335"/>
  <c r="C358"/>
  <c r="L358"/>
  <c r="B358"/>
  <c r="L357"/>
  <c r="C357"/>
  <c r="B357"/>
  <c r="L356"/>
  <c r="C356"/>
  <c r="B356"/>
  <c r="C355"/>
  <c r="L355" s="1"/>
  <c r="K354"/>
  <c r="I354"/>
  <c r="G354"/>
  <c r="G346" s="1"/>
  <c r="G345" s="1"/>
  <c r="E354"/>
  <c r="C354"/>
  <c r="L354" s="1"/>
  <c r="L353"/>
  <c r="C353"/>
  <c r="B353"/>
  <c r="L352"/>
  <c r="C352"/>
  <c r="B352"/>
  <c r="K351"/>
  <c r="J351"/>
  <c r="I351"/>
  <c r="H351"/>
  <c r="G351"/>
  <c r="F351"/>
  <c r="E351"/>
  <c r="D351"/>
  <c r="C351"/>
  <c r="L351"/>
  <c r="B351"/>
  <c r="C350"/>
  <c r="L350"/>
  <c r="B350"/>
  <c r="L349"/>
  <c r="C349"/>
  <c r="B349"/>
  <c r="L348"/>
  <c r="D348"/>
  <c r="D78" s="1"/>
  <c r="C348"/>
  <c r="K347"/>
  <c r="K346"/>
  <c r="I347"/>
  <c r="G347"/>
  <c r="E347"/>
  <c r="C347"/>
  <c r="L347"/>
  <c r="I346"/>
  <c r="I359" s="1"/>
  <c r="E346"/>
  <c r="E359" s="1"/>
  <c r="L344"/>
  <c r="C344"/>
  <c r="B344"/>
  <c r="C343"/>
  <c r="L343"/>
  <c r="B343"/>
  <c r="F342"/>
  <c r="F341" s="1"/>
  <c r="D342"/>
  <c r="H342" s="1"/>
  <c r="C342"/>
  <c r="L342"/>
  <c r="K341"/>
  <c r="I341"/>
  <c r="G341"/>
  <c r="E341"/>
  <c r="C341"/>
  <c r="L341"/>
  <c r="D341"/>
  <c r="C328"/>
  <c r="L328"/>
  <c r="B328"/>
  <c r="L327"/>
  <c r="C327"/>
  <c r="B327"/>
  <c r="L326"/>
  <c r="C326"/>
  <c r="B326"/>
  <c r="C325"/>
  <c r="L325"/>
  <c r="B325"/>
  <c r="K324"/>
  <c r="J324"/>
  <c r="I324"/>
  <c r="H324"/>
  <c r="B324"/>
  <c r="G324"/>
  <c r="F324"/>
  <c r="E324"/>
  <c r="D324"/>
  <c r="L323"/>
  <c r="C323"/>
  <c r="B323"/>
  <c r="L322"/>
  <c r="C322"/>
  <c r="B322"/>
  <c r="K321"/>
  <c r="K316"/>
  <c r="J321"/>
  <c r="I321"/>
  <c r="H321"/>
  <c r="G321"/>
  <c r="F321"/>
  <c r="E321"/>
  <c r="D321"/>
  <c r="C321"/>
  <c r="L321"/>
  <c r="B321"/>
  <c r="C320"/>
  <c r="L320"/>
  <c r="B320"/>
  <c r="C319"/>
  <c r="L319"/>
  <c r="B319"/>
  <c r="C318"/>
  <c r="L318" s="1"/>
  <c r="K317"/>
  <c r="I317"/>
  <c r="I316" s="1"/>
  <c r="G317"/>
  <c r="G316" s="1"/>
  <c r="E317"/>
  <c r="C317" s="1"/>
  <c r="L317" s="1"/>
  <c r="L314"/>
  <c r="C314"/>
  <c r="B314"/>
  <c r="L313"/>
  <c r="C313"/>
  <c r="B313"/>
  <c r="C312"/>
  <c r="L312"/>
  <c r="B312"/>
  <c r="K311"/>
  <c r="J311"/>
  <c r="I311"/>
  <c r="H311"/>
  <c r="G311"/>
  <c r="F311"/>
  <c r="E311"/>
  <c r="C311"/>
  <c r="L311"/>
  <c r="D311"/>
  <c r="B311"/>
  <c r="B170"/>
  <c r="D295"/>
  <c r="D145" s="1"/>
  <c r="D236"/>
  <c r="F236" s="1"/>
  <c r="H109" i="5"/>
  <c r="F49" i="7"/>
  <c r="F20" s="1"/>
  <c r="D49"/>
  <c r="D20" s="1"/>
  <c r="E81" i="2"/>
  <c r="G81"/>
  <c r="I81"/>
  <c r="K23"/>
  <c r="E53"/>
  <c r="E23" s="1"/>
  <c r="F53"/>
  <c r="F23" s="1"/>
  <c r="G53"/>
  <c r="G23" s="1"/>
  <c r="H53"/>
  <c r="H23" s="1"/>
  <c r="I53"/>
  <c r="J53"/>
  <c r="K53"/>
  <c r="D53"/>
  <c r="D23" s="1"/>
  <c r="J50" i="37"/>
  <c r="J20" s="1"/>
  <c r="H50"/>
  <c r="F50" i="35"/>
  <c r="F20" s="1"/>
  <c r="D49" i="40"/>
  <c r="J355" i="14"/>
  <c r="A27" i="8"/>
  <c r="F267"/>
  <c r="C267"/>
  <c r="L267" s="1"/>
  <c r="B26" i="2"/>
  <c r="C268" i="8"/>
  <c r="L268" s="1"/>
  <c r="B268"/>
  <c r="C266"/>
  <c r="L266" s="1"/>
  <c r="B266"/>
  <c r="F265"/>
  <c r="C265"/>
  <c r="L265" s="1"/>
  <c r="K264"/>
  <c r="I264"/>
  <c r="G264"/>
  <c r="E264"/>
  <c r="D264"/>
  <c r="C263"/>
  <c r="L263" s="1"/>
  <c r="B263"/>
  <c r="C262"/>
  <c r="L262" s="1"/>
  <c r="B262"/>
  <c r="K261"/>
  <c r="J261"/>
  <c r="I261"/>
  <c r="H261"/>
  <c r="G261"/>
  <c r="F261"/>
  <c r="E261"/>
  <c r="D261"/>
  <c r="C260"/>
  <c r="L260" s="1"/>
  <c r="B260"/>
  <c r="C259"/>
  <c r="L259" s="1"/>
  <c r="B259"/>
  <c r="C258"/>
  <c r="L258" s="1"/>
  <c r="B258"/>
  <c r="K257"/>
  <c r="J257"/>
  <c r="I257"/>
  <c r="H257"/>
  <c r="G257"/>
  <c r="F257"/>
  <c r="E257"/>
  <c r="D257"/>
  <c r="C254"/>
  <c r="L254" s="1"/>
  <c r="B254"/>
  <c r="C253"/>
  <c r="L253" s="1"/>
  <c r="B253"/>
  <c r="C252"/>
  <c r="L252" s="1"/>
  <c r="B252"/>
  <c r="K251"/>
  <c r="J251"/>
  <c r="I251"/>
  <c r="H251"/>
  <c r="G251"/>
  <c r="F251"/>
  <c r="E251"/>
  <c r="D251"/>
  <c r="L298" i="40"/>
  <c r="C298"/>
  <c r="B298"/>
  <c r="L297"/>
  <c r="C297"/>
  <c r="B297"/>
  <c r="C296"/>
  <c r="L296"/>
  <c r="B296"/>
  <c r="C295"/>
  <c r="K294"/>
  <c r="C294"/>
  <c r="I294"/>
  <c r="G294"/>
  <c r="E294"/>
  <c r="L293"/>
  <c r="C293"/>
  <c r="B293"/>
  <c r="C292"/>
  <c r="L292"/>
  <c r="B292"/>
  <c r="K291"/>
  <c r="J291"/>
  <c r="I291"/>
  <c r="H291"/>
  <c r="G291"/>
  <c r="F291"/>
  <c r="E291"/>
  <c r="C291"/>
  <c r="L291"/>
  <c r="D291"/>
  <c r="B291"/>
  <c r="L290"/>
  <c r="C290"/>
  <c r="B290"/>
  <c r="L289"/>
  <c r="C289"/>
  <c r="B289"/>
  <c r="C288"/>
  <c r="L288"/>
  <c r="B288"/>
  <c r="K287"/>
  <c r="J287"/>
  <c r="I287"/>
  <c r="H287"/>
  <c r="G287"/>
  <c r="F287"/>
  <c r="E287"/>
  <c r="C287"/>
  <c r="L287"/>
  <c r="D287"/>
  <c r="B287"/>
  <c r="I286"/>
  <c r="I299"/>
  <c r="G286"/>
  <c r="G299"/>
  <c r="G285"/>
  <c r="C284"/>
  <c r="L284"/>
  <c r="B284"/>
  <c r="L283"/>
  <c r="C283"/>
  <c r="B283"/>
  <c r="L282"/>
  <c r="C282"/>
  <c r="B282"/>
  <c r="L281"/>
  <c r="K281"/>
  <c r="J281"/>
  <c r="I281"/>
  <c r="H281"/>
  <c r="G281"/>
  <c r="C281"/>
  <c r="F281"/>
  <c r="E281"/>
  <c r="D281"/>
  <c r="B281"/>
  <c r="C268"/>
  <c r="L268"/>
  <c r="B268"/>
  <c r="L267"/>
  <c r="C267"/>
  <c r="B267"/>
  <c r="C266"/>
  <c r="L266" s="1"/>
  <c r="B266"/>
  <c r="C265"/>
  <c r="L265" s="1"/>
  <c r="K264"/>
  <c r="I264"/>
  <c r="G264"/>
  <c r="F264"/>
  <c r="E264"/>
  <c r="E256" s="1"/>
  <c r="D264"/>
  <c r="L263"/>
  <c r="C263"/>
  <c r="B263"/>
  <c r="L262"/>
  <c r="C262"/>
  <c r="B262"/>
  <c r="K261"/>
  <c r="J261"/>
  <c r="I261"/>
  <c r="H261"/>
  <c r="G261"/>
  <c r="F261"/>
  <c r="E261"/>
  <c r="D261"/>
  <c r="C261"/>
  <c r="L261"/>
  <c r="B261"/>
  <c r="L260"/>
  <c r="C260"/>
  <c r="B260"/>
  <c r="L259"/>
  <c r="C259"/>
  <c r="B259"/>
  <c r="C258"/>
  <c r="L258" s="1"/>
  <c r="K257"/>
  <c r="K256"/>
  <c r="I257"/>
  <c r="H257"/>
  <c r="G257"/>
  <c r="G256"/>
  <c r="G255" s="1"/>
  <c r="F257"/>
  <c r="E257"/>
  <c r="D257"/>
  <c r="C257"/>
  <c r="L257" s="1"/>
  <c r="L254"/>
  <c r="C254"/>
  <c r="B254"/>
  <c r="C253"/>
  <c r="L253"/>
  <c r="B253"/>
  <c r="D252"/>
  <c r="F252" s="1"/>
  <c r="L238"/>
  <c r="C238"/>
  <c r="B238"/>
  <c r="C237"/>
  <c r="L237"/>
  <c r="B237"/>
  <c r="L236"/>
  <c r="C236"/>
  <c r="C235"/>
  <c r="L235" s="1"/>
  <c r="K234"/>
  <c r="I234"/>
  <c r="I226" s="1"/>
  <c r="G234"/>
  <c r="G226" s="1"/>
  <c r="E234"/>
  <c r="C234" s="1"/>
  <c r="L234" s="1"/>
  <c r="L233"/>
  <c r="C233"/>
  <c r="B233"/>
  <c r="L232"/>
  <c r="C232"/>
  <c r="B232"/>
  <c r="L231"/>
  <c r="K231"/>
  <c r="J231"/>
  <c r="I231"/>
  <c r="H231"/>
  <c r="G231"/>
  <c r="F231"/>
  <c r="E231"/>
  <c r="D231"/>
  <c r="B231"/>
  <c r="C231"/>
  <c r="F230"/>
  <c r="F50" s="1"/>
  <c r="D230"/>
  <c r="D50" s="1"/>
  <c r="D20" s="1"/>
  <c r="C230"/>
  <c r="L230"/>
  <c r="L229"/>
  <c r="C229"/>
  <c r="B229"/>
  <c r="L228"/>
  <c r="C228"/>
  <c r="B228"/>
  <c r="L227"/>
  <c r="K227"/>
  <c r="J227"/>
  <c r="I227"/>
  <c r="H227"/>
  <c r="G227"/>
  <c r="F227"/>
  <c r="E227"/>
  <c r="D227"/>
  <c r="C227"/>
  <c r="K226"/>
  <c r="L224"/>
  <c r="C224"/>
  <c r="B224"/>
  <c r="L223"/>
  <c r="C223"/>
  <c r="B223"/>
  <c r="C222"/>
  <c r="L222"/>
  <c r="B222"/>
  <c r="K221"/>
  <c r="J221"/>
  <c r="I221"/>
  <c r="H221"/>
  <c r="G221"/>
  <c r="F221"/>
  <c r="B221"/>
  <c r="E221"/>
  <c r="C221"/>
  <c r="L221"/>
  <c r="D221"/>
  <c r="L178"/>
  <c r="C178"/>
  <c r="B178"/>
  <c r="L177"/>
  <c r="C177"/>
  <c r="B177"/>
  <c r="L176"/>
  <c r="C176"/>
  <c r="B176"/>
  <c r="K174"/>
  <c r="K166"/>
  <c r="I174"/>
  <c r="H174"/>
  <c r="L173"/>
  <c r="C173"/>
  <c r="B173"/>
  <c r="L172"/>
  <c r="C172"/>
  <c r="B172"/>
  <c r="K171"/>
  <c r="J171"/>
  <c r="I171"/>
  <c r="H171"/>
  <c r="G171"/>
  <c r="F171"/>
  <c r="E171"/>
  <c r="D171"/>
  <c r="C171"/>
  <c r="L171"/>
  <c r="B171"/>
  <c r="G50"/>
  <c r="C170"/>
  <c r="C169"/>
  <c r="C168"/>
  <c r="K167"/>
  <c r="I167"/>
  <c r="I166" s="1"/>
  <c r="G167"/>
  <c r="E167"/>
  <c r="E44"/>
  <c r="E41" s="1"/>
  <c r="D164"/>
  <c r="F164"/>
  <c r="D163"/>
  <c r="D43" s="1"/>
  <c r="D13" s="1"/>
  <c r="D162"/>
  <c r="D42" s="1"/>
  <c r="C162"/>
  <c r="K161"/>
  <c r="I161"/>
  <c r="K148"/>
  <c r="J148"/>
  <c r="I148"/>
  <c r="H148"/>
  <c r="G148"/>
  <c r="F148"/>
  <c r="E148"/>
  <c r="C148"/>
  <c r="L148"/>
  <c r="D148"/>
  <c r="B148"/>
  <c r="L147"/>
  <c r="K147"/>
  <c r="J147"/>
  <c r="I147"/>
  <c r="H147"/>
  <c r="G147"/>
  <c r="F147"/>
  <c r="E147"/>
  <c r="D147"/>
  <c r="C147"/>
  <c r="K146"/>
  <c r="J146"/>
  <c r="I146"/>
  <c r="H146"/>
  <c r="G146"/>
  <c r="G144"/>
  <c r="F146"/>
  <c r="E146"/>
  <c r="D146"/>
  <c r="C146"/>
  <c r="L146"/>
  <c r="B146"/>
  <c r="K145"/>
  <c r="K144"/>
  <c r="K136"/>
  <c r="I145"/>
  <c r="C145"/>
  <c r="G145"/>
  <c r="E145"/>
  <c r="I144"/>
  <c r="I136"/>
  <c r="L143"/>
  <c r="K143"/>
  <c r="J143"/>
  <c r="I143"/>
  <c r="H143"/>
  <c r="H141"/>
  <c r="G143"/>
  <c r="F143"/>
  <c r="E143"/>
  <c r="D143"/>
  <c r="C143"/>
  <c r="K142"/>
  <c r="K141"/>
  <c r="J142"/>
  <c r="I142"/>
  <c r="H142"/>
  <c r="G142"/>
  <c r="G141"/>
  <c r="F142"/>
  <c r="E142"/>
  <c r="D142"/>
  <c r="C142"/>
  <c r="L142"/>
  <c r="B142"/>
  <c r="J141"/>
  <c r="I141"/>
  <c r="F141"/>
  <c r="E141"/>
  <c r="K140"/>
  <c r="J140"/>
  <c r="I140"/>
  <c r="H140"/>
  <c r="G140"/>
  <c r="F140"/>
  <c r="E140"/>
  <c r="C140"/>
  <c r="L140"/>
  <c r="D140"/>
  <c r="B140"/>
  <c r="L139"/>
  <c r="K139"/>
  <c r="J139"/>
  <c r="I139"/>
  <c r="H139"/>
  <c r="H137"/>
  <c r="G139"/>
  <c r="F139"/>
  <c r="E139"/>
  <c r="D139"/>
  <c r="C139"/>
  <c r="K138"/>
  <c r="K137"/>
  <c r="J138"/>
  <c r="I138"/>
  <c r="H138"/>
  <c r="G138"/>
  <c r="G137"/>
  <c r="F138"/>
  <c r="E138"/>
  <c r="D138"/>
  <c r="C138"/>
  <c r="L138"/>
  <c r="B138"/>
  <c r="J137"/>
  <c r="I137"/>
  <c r="F137"/>
  <c r="E137"/>
  <c r="C137"/>
  <c r="L137"/>
  <c r="K134"/>
  <c r="K131"/>
  <c r="J134"/>
  <c r="I134"/>
  <c r="H134"/>
  <c r="G134"/>
  <c r="G131"/>
  <c r="F134"/>
  <c r="E134"/>
  <c r="D134"/>
  <c r="C134"/>
  <c r="L134"/>
  <c r="B134"/>
  <c r="K133"/>
  <c r="J133"/>
  <c r="J131"/>
  <c r="I133"/>
  <c r="H133"/>
  <c r="G133"/>
  <c r="F133"/>
  <c r="F131"/>
  <c r="E133"/>
  <c r="C133"/>
  <c r="L133"/>
  <c r="D133"/>
  <c r="B133"/>
  <c r="K132"/>
  <c r="J132"/>
  <c r="I132"/>
  <c r="I131"/>
  <c r="H132"/>
  <c r="G132"/>
  <c r="F132"/>
  <c r="E132"/>
  <c r="D132"/>
  <c r="B132"/>
  <c r="H131"/>
  <c r="D131"/>
  <c r="K118"/>
  <c r="J118"/>
  <c r="I118"/>
  <c r="H118"/>
  <c r="G118"/>
  <c r="F118"/>
  <c r="E118"/>
  <c r="D118"/>
  <c r="C118"/>
  <c r="L118"/>
  <c r="B118"/>
  <c r="K117"/>
  <c r="J117"/>
  <c r="I117"/>
  <c r="H117"/>
  <c r="G117"/>
  <c r="F117"/>
  <c r="E117"/>
  <c r="C117"/>
  <c r="L117"/>
  <c r="D117"/>
  <c r="K116"/>
  <c r="J116"/>
  <c r="J114" s="1"/>
  <c r="I116"/>
  <c r="H116"/>
  <c r="G116"/>
  <c r="F116"/>
  <c r="E116"/>
  <c r="D116"/>
  <c r="B116" s="1"/>
  <c r="K115"/>
  <c r="I115"/>
  <c r="I114" s="1"/>
  <c r="H115"/>
  <c r="H27" s="1"/>
  <c r="G115"/>
  <c r="G114" s="1"/>
  <c r="F115"/>
  <c r="E115"/>
  <c r="E27" s="1"/>
  <c r="D115"/>
  <c r="D27" s="1"/>
  <c r="K114"/>
  <c r="K113"/>
  <c r="J113"/>
  <c r="J111"/>
  <c r="I113"/>
  <c r="H113"/>
  <c r="G113"/>
  <c r="F113"/>
  <c r="F111"/>
  <c r="E113"/>
  <c r="C113"/>
  <c r="L113"/>
  <c r="D113"/>
  <c r="K112"/>
  <c r="J112"/>
  <c r="I112"/>
  <c r="I111"/>
  <c r="H112"/>
  <c r="G112"/>
  <c r="F112"/>
  <c r="E112"/>
  <c r="D112"/>
  <c r="B112"/>
  <c r="K111"/>
  <c r="H111"/>
  <c r="G111"/>
  <c r="D111"/>
  <c r="B111"/>
  <c r="K110"/>
  <c r="J110"/>
  <c r="I110"/>
  <c r="H110"/>
  <c r="G110"/>
  <c r="F110"/>
  <c r="E110"/>
  <c r="D110"/>
  <c r="C110"/>
  <c r="L110"/>
  <c r="B110"/>
  <c r="K109"/>
  <c r="J109"/>
  <c r="I109"/>
  <c r="H109"/>
  <c r="G109"/>
  <c r="F109"/>
  <c r="E109"/>
  <c r="C109"/>
  <c r="L109"/>
  <c r="D109"/>
  <c r="K108"/>
  <c r="I108"/>
  <c r="I107" s="1"/>
  <c r="G108"/>
  <c r="F108"/>
  <c r="F107" s="1"/>
  <c r="E108"/>
  <c r="E107" s="1"/>
  <c r="D108"/>
  <c r="K107"/>
  <c r="K106"/>
  <c r="D107"/>
  <c r="K104"/>
  <c r="J104"/>
  <c r="I104"/>
  <c r="H104"/>
  <c r="G104"/>
  <c r="F104"/>
  <c r="E104"/>
  <c r="C104"/>
  <c r="L104"/>
  <c r="D104"/>
  <c r="B104"/>
  <c r="K103"/>
  <c r="J103"/>
  <c r="I103"/>
  <c r="H103"/>
  <c r="G103"/>
  <c r="F103"/>
  <c r="E103"/>
  <c r="D103"/>
  <c r="B103"/>
  <c r="C103"/>
  <c r="L103"/>
  <c r="K58"/>
  <c r="J58"/>
  <c r="I58"/>
  <c r="H58"/>
  <c r="G58"/>
  <c r="F58"/>
  <c r="E58"/>
  <c r="D58"/>
  <c r="K57"/>
  <c r="J57"/>
  <c r="I57"/>
  <c r="H57"/>
  <c r="G57"/>
  <c r="F57"/>
  <c r="B57" s="1"/>
  <c r="E57"/>
  <c r="D57"/>
  <c r="C57"/>
  <c r="L57" s="1"/>
  <c r="K56"/>
  <c r="K26" s="1"/>
  <c r="I56"/>
  <c r="G56"/>
  <c r="E56"/>
  <c r="C56" s="1"/>
  <c r="L56" s="1"/>
  <c r="K55"/>
  <c r="K25" s="1"/>
  <c r="K24" s="1"/>
  <c r="K54"/>
  <c r="I55"/>
  <c r="I25" s="1"/>
  <c r="K53"/>
  <c r="K51" s="1"/>
  <c r="K46" s="1"/>
  <c r="J53"/>
  <c r="J23" s="1"/>
  <c r="I53"/>
  <c r="I23" s="1"/>
  <c r="H53"/>
  <c r="H23" s="1"/>
  <c r="G53"/>
  <c r="G51" s="1"/>
  <c r="F53"/>
  <c r="E53"/>
  <c r="D53"/>
  <c r="D51" s="1"/>
  <c r="C53"/>
  <c r="L53" s="1"/>
  <c r="K22"/>
  <c r="J51"/>
  <c r="I51"/>
  <c r="H22"/>
  <c r="H21" s="1"/>
  <c r="F22"/>
  <c r="C52"/>
  <c r="L52" s="1"/>
  <c r="F51"/>
  <c r="E51"/>
  <c r="K50"/>
  <c r="K20" s="1"/>
  <c r="I50"/>
  <c r="I20" s="1"/>
  <c r="E50"/>
  <c r="E20" s="1"/>
  <c r="K49"/>
  <c r="I49"/>
  <c r="I19" s="1"/>
  <c r="G49"/>
  <c r="G19" s="1"/>
  <c r="E49"/>
  <c r="K48"/>
  <c r="K18" s="1"/>
  <c r="K17" s="1"/>
  <c r="I48"/>
  <c r="I18" s="1"/>
  <c r="G48"/>
  <c r="G47" s="1"/>
  <c r="E48"/>
  <c r="K44"/>
  <c r="K14" s="1"/>
  <c r="I44"/>
  <c r="I14" s="1"/>
  <c r="K43"/>
  <c r="K13" s="1"/>
  <c r="I43"/>
  <c r="I13" s="1"/>
  <c r="E43"/>
  <c r="E13" s="1"/>
  <c r="K42"/>
  <c r="I42"/>
  <c r="C42" s="1"/>
  <c r="L42" s="1"/>
  <c r="G42"/>
  <c r="E42"/>
  <c r="K41"/>
  <c r="J80" i="3"/>
  <c r="K72" i="4"/>
  <c r="I72"/>
  <c r="C72" s="1"/>
  <c r="L72" s="1"/>
  <c r="G72"/>
  <c r="E72"/>
  <c r="D72"/>
  <c r="D12" s="1"/>
  <c r="K78"/>
  <c r="K77"/>
  <c r="K76"/>
  <c r="I78"/>
  <c r="I18" s="1"/>
  <c r="G78"/>
  <c r="E78"/>
  <c r="D78"/>
  <c r="D18" s="1"/>
  <c r="B80" i="6"/>
  <c r="J50" i="26"/>
  <c r="J20" s="1"/>
  <c r="F48" i="36"/>
  <c r="F42"/>
  <c r="F41" s="1"/>
  <c r="F71" i="37"/>
  <c r="F42" i="32"/>
  <c r="F44" i="33"/>
  <c r="F41" s="1"/>
  <c r="F77" i="25"/>
  <c r="H77" i="27"/>
  <c r="H76" s="1"/>
  <c r="J77" i="28"/>
  <c r="J76" s="1"/>
  <c r="H131" i="17"/>
  <c r="F72" i="4"/>
  <c r="F47" i="7"/>
  <c r="H104"/>
  <c r="H103" s="1"/>
  <c r="H102" s="1"/>
  <c r="F72" i="8"/>
  <c r="F161"/>
  <c r="F48" i="9"/>
  <c r="F44"/>
  <c r="F78" i="18"/>
  <c r="F107"/>
  <c r="F106" s="1"/>
  <c r="F78" i="19"/>
  <c r="D191"/>
  <c r="F44" i="11"/>
  <c r="F78" i="3"/>
  <c r="F43"/>
  <c r="F13" s="1"/>
  <c r="F78" i="2"/>
  <c r="F77" s="1"/>
  <c r="F44"/>
  <c r="F14" s="1"/>
  <c r="F129"/>
  <c r="F78" i="1"/>
  <c r="L220"/>
  <c r="A94" i="18"/>
  <c r="K327" i="12"/>
  <c r="K334" i="14" s="1"/>
  <c r="J327" i="12"/>
  <c r="J334" i="14" s="1"/>
  <c r="I327" i="12"/>
  <c r="I334" i="14" s="1"/>
  <c r="H327" i="12"/>
  <c r="H334" i="14" s="1"/>
  <c r="G327" i="12"/>
  <c r="F327"/>
  <c r="F334" i="14" s="1"/>
  <c r="E327" i="12"/>
  <c r="D327"/>
  <c r="K326"/>
  <c r="J326"/>
  <c r="J333" i="14" s="1"/>
  <c r="I326" i="12"/>
  <c r="I333" i="14" s="1"/>
  <c r="H326" i="12"/>
  <c r="H333" i="14" s="1"/>
  <c r="G326" i="12"/>
  <c r="G333" i="14" s="1"/>
  <c r="F326" i="12"/>
  <c r="E326"/>
  <c r="D326"/>
  <c r="D333" i="14" s="1"/>
  <c r="K325" i="12"/>
  <c r="K332" i="14" s="1"/>
  <c r="J325" i="12"/>
  <c r="I325"/>
  <c r="I332" i="14" s="1"/>
  <c r="H325" i="12"/>
  <c r="H332" i="14" s="1"/>
  <c r="G325" i="12"/>
  <c r="G332" i="14" s="1"/>
  <c r="F325" i="12"/>
  <c r="E325"/>
  <c r="D325"/>
  <c r="D332" i="14" s="1"/>
  <c r="K323" i="12"/>
  <c r="K330" i="14" s="1"/>
  <c r="J323" i="12"/>
  <c r="I323"/>
  <c r="H323"/>
  <c r="H330" i="14" s="1"/>
  <c r="G323" i="12"/>
  <c r="G330" i="14" s="1"/>
  <c r="F323" i="12"/>
  <c r="E323"/>
  <c r="E330" i="14" s="1"/>
  <c r="D323" i="12"/>
  <c r="D330" i="14" s="1"/>
  <c r="K322" i="12"/>
  <c r="J322"/>
  <c r="I322"/>
  <c r="I329" i="14" s="1"/>
  <c r="H322" i="12"/>
  <c r="H321" s="1"/>
  <c r="G322"/>
  <c r="G329" i="14" s="1"/>
  <c r="G328" s="1"/>
  <c r="F322" i="12"/>
  <c r="F329" i="14" s="1"/>
  <c r="E322" i="12"/>
  <c r="E329" i="14" s="1"/>
  <c r="D322" i="12"/>
  <c r="D321" s="1"/>
  <c r="K320"/>
  <c r="K327" i="14" s="1"/>
  <c r="J320" i="12"/>
  <c r="J327" i="14" s="1"/>
  <c r="I320" i="12"/>
  <c r="I327" i="14" s="1"/>
  <c r="H320" i="12"/>
  <c r="G320"/>
  <c r="G327" i="14" s="1"/>
  <c r="F320" i="12"/>
  <c r="F327" i="14" s="1"/>
  <c r="E320" i="12"/>
  <c r="D320"/>
  <c r="D327" i="14" s="1"/>
  <c r="K319" i="12"/>
  <c r="J319"/>
  <c r="J326" i="14" s="1"/>
  <c r="I319" i="12"/>
  <c r="I326" i="14" s="1"/>
  <c r="H319" i="12"/>
  <c r="H326" i="14" s="1"/>
  <c r="G319" i="12"/>
  <c r="F319"/>
  <c r="F326" i="14" s="1"/>
  <c r="E319" i="12"/>
  <c r="E326" i="14" s="1"/>
  <c r="D319" i="12"/>
  <c r="K318"/>
  <c r="K325" i="14" s="1"/>
  <c r="J318" i="12"/>
  <c r="I318"/>
  <c r="H318"/>
  <c r="H325" i="14" s="1"/>
  <c r="G318" i="12"/>
  <c r="G325" i="14" s="1"/>
  <c r="F318" i="12"/>
  <c r="E318"/>
  <c r="E325" i="14" s="1"/>
  <c r="D318" i="12"/>
  <c r="D325" i="14" s="1"/>
  <c r="K314" i="12"/>
  <c r="K321" i="14" s="1"/>
  <c r="J314" i="12"/>
  <c r="J321" i="14" s="1"/>
  <c r="I314" i="12"/>
  <c r="I321" i="14" s="1"/>
  <c r="H314" i="12"/>
  <c r="H321" i="14" s="1"/>
  <c r="G314" i="12"/>
  <c r="G321" i="14" s="1"/>
  <c r="F314" i="12"/>
  <c r="E314"/>
  <c r="D314"/>
  <c r="D321" i="14" s="1"/>
  <c r="K313" i="12"/>
  <c r="J313"/>
  <c r="I313"/>
  <c r="I320" i="14" s="1"/>
  <c r="H313" i="12"/>
  <c r="H320" i="14" s="1"/>
  <c r="G313" i="12"/>
  <c r="G320" i="14" s="1"/>
  <c r="F313" i="12"/>
  <c r="F320" i="14" s="1"/>
  <c r="E313" i="12"/>
  <c r="D313"/>
  <c r="D320" i="14" s="1"/>
  <c r="K312" i="12"/>
  <c r="K319" i="14" s="1"/>
  <c r="I312" i="12"/>
  <c r="G312"/>
  <c r="G319" i="14" s="1"/>
  <c r="E312" i="12"/>
  <c r="E319" i="14" s="1"/>
  <c r="C268" i="34"/>
  <c r="L268"/>
  <c r="B268"/>
  <c r="C267"/>
  <c r="L267"/>
  <c r="B267"/>
  <c r="C266"/>
  <c r="L266"/>
  <c r="B266"/>
  <c r="L265"/>
  <c r="C265"/>
  <c r="B265"/>
  <c r="K264"/>
  <c r="J264"/>
  <c r="I264"/>
  <c r="H264"/>
  <c r="G264"/>
  <c r="F264"/>
  <c r="E264"/>
  <c r="D264"/>
  <c r="C264"/>
  <c r="L264"/>
  <c r="C263"/>
  <c r="L263"/>
  <c r="B263"/>
  <c r="C262"/>
  <c r="L262" s="1"/>
  <c r="B262"/>
  <c r="K261"/>
  <c r="J261"/>
  <c r="J256" s="1"/>
  <c r="I261"/>
  <c r="I256" s="1"/>
  <c r="H261"/>
  <c r="G261"/>
  <c r="G256" s="1"/>
  <c r="F261"/>
  <c r="F256" s="1"/>
  <c r="E261"/>
  <c r="C261" s="1"/>
  <c r="L261" s="1"/>
  <c r="D261"/>
  <c r="D256" s="1"/>
  <c r="C260"/>
  <c r="L260"/>
  <c r="B260"/>
  <c r="C259"/>
  <c r="L259"/>
  <c r="B259"/>
  <c r="L258"/>
  <c r="C258"/>
  <c r="B258"/>
  <c r="K257"/>
  <c r="K256"/>
  <c r="K255"/>
  <c r="J257"/>
  <c r="I257"/>
  <c r="H257"/>
  <c r="H256"/>
  <c r="G257"/>
  <c r="F257"/>
  <c r="E257"/>
  <c r="E256"/>
  <c r="D257"/>
  <c r="L254"/>
  <c r="C254"/>
  <c r="B254"/>
  <c r="C253"/>
  <c r="L253"/>
  <c r="B253"/>
  <c r="D252"/>
  <c r="D312" i="12" s="1"/>
  <c r="C252" i="34"/>
  <c r="L252"/>
  <c r="K251"/>
  <c r="I251"/>
  <c r="G251"/>
  <c r="C251"/>
  <c r="E251"/>
  <c r="L251"/>
  <c r="K148" i="12"/>
  <c r="K184" i="14" s="1"/>
  <c r="J148" i="12"/>
  <c r="J184" i="14" s="1"/>
  <c r="I148" i="12"/>
  <c r="I184" i="14" s="1"/>
  <c r="I27" s="1"/>
  <c r="H148" i="12"/>
  <c r="H184" i="14" s="1"/>
  <c r="G148" i="12"/>
  <c r="F148"/>
  <c r="F184" i="14" s="1"/>
  <c r="E148" i="12"/>
  <c r="D148"/>
  <c r="K147"/>
  <c r="K183" i="14" s="1"/>
  <c r="J147" i="12"/>
  <c r="J183" i="14" s="1"/>
  <c r="I147" i="12"/>
  <c r="I183" i="14" s="1"/>
  <c r="H147" i="12"/>
  <c r="H183" i="14" s="1"/>
  <c r="G147" i="12"/>
  <c r="G183" i="14" s="1"/>
  <c r="F147" i="12"/>
  <c r="F183" i="14" s="1"/>
  <c r="E147" i="12"/>
  <c r="D147"/>
  <c r="K146"/>
  <c r="J146"/>
  <c r="I146"/>
  <c r="I56" s="1"/>
  <c r="H146"/>
  <c r="G146"/>
  <c r="F146"/>
  <c r="F56" s="1"/>
  <c r="E146"/>
  <c r="D146"/>
  <c r="I177" i="14"/>
  <c r="G177"/>
  <c r="E177"/>
  <c r="K176"/>
  <c r="G176"/>
  <c r="E176"/>
  <c r="I175"/>
  <c r="I171"/>
  <c r="G171"/>
  <c r="K170"/>
  <c r="I170"/>
  <c r="K169"/>
  <c r="L88" i="21"/>
  <c r="C88"/>
  <c r="B88"/>
  <c r="C87"/>
  <c r="L87"/>
  <c r="B87"/>
  <c r="C86"/>
  <c r="L86" s="1"/>
  <c r="B86"/>
  <c r="L85"/>
  <c r="C85"/>
  <c r="B85"/>
  <c r="L84"/>
  <c r="K84"/>
  <c r="J84"/>
  <c r="I84"/>
  <c r="H84"/>
  <c r="G84"/>
  <c r="F84"/>
  <c r="E84"/>
  <c r="D84"/>
  <c r="B84" s="1"/>
  <c r="C84"/>
  <c r="C83"/>
  <c r="L83" s="1"/>
  <c r="B83"/>
  <c r="C82"/>
  <c r="L82" s="1"/>
  <c r="B82"/>
  <c r="K81"/>
  <c r="K76" s="1"/>
  <c r="J81"/>
  <c r="I81"/>
  <c r="H81"/>
  <c r="G81"/>
  <c r="F81"/>
  <c r="E81"/>
  <c r="C81" s="1"/>
  <c r="L81" s="1"/>
  <c r="D81"/>
  <c r="B81" s="1"/>
  <c r="C80"/>
  <c r="L80" s="1"/>
  <c r="B80"/>
  <c r="C79"/>
  <c r="L79" s="1"/>
  <c r="B79"/>
  <c r="C78"/>
  <c r="K77"/>
  <c r="I77"/>
  <c r="I76" s="1"/>
  <c r="I89" s="1"/>
  <c r="G77"/>
  <c r="G76" s="1"/>
  <c r="E77"/>
  <c r="E76" s="1"/>
  <c r="C74"/>
  <c r="L74" s="1"/>
  <c r="B74"/>
  <c r="C73"/>
  <c r="L73" s="1"/>
  <c r="B73"/>
  <c r="C72"/>
  <c r="L72" s="1"/>
  <c r="B72"/>
  <c r="M72" s="1"/>
  <c r="K71"/>
  <c r="J71"/>
  <c r="I71"/>
  <c r="H71"/>
  <c r="G71"/>
  <c r="F71"/>
  <c r="E71"/>
  <c r="C71" s="1"/>
  <c r="L71" s="1"/>
  <c r="D71"/>
  <c r="B71" s="1"/>
  <c r="H28"/>
  <c r="G28"/>
  <c r="K27"/>
  <c r="I27"/>
  <c r="I26"/>
  <c r="I54"/>
  <c r="H26"/>
  <c r="E26"/>
  <c r="K51"/>
  <c r="F51"/>
  <c r="G51"/>
  <c r="K20"/>
  <c r="J19"/>
  <c r="I19"/>
  <c r="J12"/>
  <c r="I41"/>
  <c r="I28"/>
  <c r="E28"/>
  <c r="K26"/>
  <c r="F26"/>
  <c r="E25"/>
  <c r="G22"/>
  <c r="K18"/>
  <c r="I13"/>
  <c r="I44" i="2"/>
  <c r="I14" s="1"/>
  <c r="I78"/>
  <c r="C160"/>
  <c r="C72" i="25"/>
  <c r="I84" i="31"/>
  <c r="C72"/>
  <c r="L72" s="1"/>
  <c r="I71" i="32"/>
  <c r="I197" i="9"/>
  <c r="I196" s="1"/>
  <c r="I209" s="1"/>
  <c r="I137"/>
  <c r="C134"/>
  <c r="I48" i="35"/>
  <c r="I77" i="30"/>
  <c r="I76" s="1"/>
  <c r="I77" i="37"/>
  <c r="I77" i="33"/>
  <c r="I76" s="1"/>
  <c r="I227" i="5"/>
  <c r="I226" s="1"/>
  <c r="I225" s="1"/>
  <c r="I71"/>
  <c r="C140"/>
  <c r="I137"/>
  <c r="I136" s="1"/>
  <c r="C132"/>
  <c r="I168" i="3"/>
  <c r="I162"/>
  <c r="C109"/>
  <c r="I44"/>
  <c r="I43"/>
  <c r="C103"/>
  <c r="I166" i="10"/>
  <c r="I160"/>
  <c r="C103"/>
  <c r="I101" i="15"/>
  <c r="I72" i="1"/>
  <c r="I50"/>
  <c r="L138"/>
  <c r="I44"/>
  <c r="I43"/>
  <c r="I13" s="1"/>
  <c r="I42"/>
  <c r="C72" i="20"/>
  <c r="I48" i="6"/>
  <c r="I42"/>
  <c r="C138" i="11"/>
  <c r="I44"/>
  <c r="I14" s="1"/>
  <c r="I191"/>
  <c r="I171" i="8"/>
  <c r="C77" i="16"/>
  <c r="L77" s="1"/>
  <c r="I49" i="7"/>
  <c r="I20" s="1"/>
  <c r="C200" i="9"/>
  <c r="L200" s="1"/>
  <c r="C140" i="11"/>
  <c r="I50" i="3"/>
  <c r="G80" i="17"/>
  <c r="G201" i="12"/>
  <c r="G267" i="14" s="1"/>
  <c r="G231" i="12"/>
  <c r="G297" i="14" s="1"/>
  <c r="G260" i="12"/>
  <c r="G199"/>
  <c r="G265" i="14" s="1"/>
  <c r="G229" i="12"/>
  <c r="G295" i="14" s="1"/>
  <c r="G258" i="12"/>
  <c r="G385" i="14" s="1"/>
  <c r="G145" s="1"/>
  <c r="G200" i="12"/>
  <c r="G266" i="14" s="1"/>
  <c r="G230" i="12"/>
  <c r="G259"/>
  <c r="G143"/>
  <c r="G179" i="14" s="1"/>
  <c r="G203" i="12"/>
  <c r="G269" i="14" s="1"/>
  <c r="G233" i="12"/>
  <c r="G262"/>
  <c r="G113" s="1"/>
  <c r="G144"/>
  <c r="G180" i="14" s="1"/>
  <c r="G204" i="12"/>
  <c r="G270" i="14" s="1"/>
  <c r="G234" i="12"/>
  <c r="G300" i="14" s="1"/>
  <c r="G263" i="12"/>
  <c r="G114" s="1"/>
  <c r="G206"/>
  <c r="G207"/>
  <c r="G208"/>
  <c r="G274" i="14" s="1"/>
  <c r="G149" i="12"/>
  <c r="G185" i="14" s="1"/>
  <c r="G209" i="12"/>
  <c r="G193"/>
  <c r="G259" i="14" s="1"/>
  <c r="G223" i="12"/>
  <c r="G252"/>
  <c r="G379" i="14" s="1"/>
  <c r="G139" s="1"/>
  <c r="G194" i="12"/>
  <c r="G260" i="14" s="1"/>
  <c r="G224" i="12"/>
  <c r="G253"/>
  <c r="G195"/>
  <c r="G261" i="14" s="1"/>
  <c r="G225" i="12"/>
  <c r="G254"/>
  <c r="G105" s="1"/>
  <c r="F199"/>
  <c r="F265" i="14" s="1"/>
  <c r="F258" i="12"/>
  <c r="F200"/>
  <c r="F266" i="14" s="1"/>
  <c r="F230" i="12"/>
  <c r="F296" i="14" s="1"/>
  <c r="F259" i="12"/>
  <c r="F110" s="1"/>
  <c r="F143"/>
  <c r="F179" i="14" s="1"/>
  <c r="F203" i="12"/>
  <c r="F269" i="14" s="1"/>
  <c r="F233" i="12"/>
  <c r="F262"/>
  <c r="F144"/>
  <c r="F180" i="14" s="1"/>
  <c r="F204" i="12"/>
  <c r="F234"/>
  <c r="F263"/>
  <c r="F207"/>
  <c r="F208"/>
  <c r="F274" i="14" s="1"/>
  <c r="F149" i="12"/>
  <c r="F185" i="14" s="1"/>
  <c r="F209" i="12"/>
  <c r="F193"/>
  <c r="F252"/>
  <c r="F379" i="14" s="1"/>
  <c r="F139" s="1"/>
  <c r="F194" i="12"/>
  <c r="F260" i="14" s="1"/>
  <c r="F224" i="12"/>
  <c r="F290" i="14" s="1"/>
  <c r="F253" i="12"/>
  <c r="F380" i="14" s="1"/>
  <c r="F195" i="12"/>
  <c r="F261" i="14" s="1"/>
  <c r="F225" i="12"/>
  <c r="F254"/>
  <c r="E201"/>
  <c r="E231"/>
  <c r="E297" i="14" s="1"/>
  <c r="E260" i="12"/>
  <c r="E199"/>
  <c r="E265" i="14" s="1"/>
  <c r="E229" i="12"/>
  <c r="E258"/>
  <c r="E109" s="1"/>
  <c r="E200"/>
  <c r="E266" i="14" s="1"/>
  <c r="E230" i="12"/>
  <c r="E296" i="14" s="1"/>
  <c r="E259" i="12"/>
  <c r="E143"/>
  <c r="E203"/>
  <c r="E269" i="14" s="1"/>
  <c r="E233" i="12"/>
  <c r="E262"/>
  <c r="E144"/>
  <c r="E180" i="14" s="1"/>
  <c r="E204" i="12"/>
  <c r="E270" i="14" s="1"/>
  <c r="E234" i="12"/>
  <c r="E300" i="14" s="1"/>
  <c r="E263" i="12"/>
  <c r="E390" i="14" s="1"/>
  <c r="E150" s="1"/>
  <c r="E206" i="12"/>
  <c r="E207"/>
  <c r="E208"/>
  <c r="E274" i="14" s="1"/>
  <c r="E149" i="12"/>
  <c r="E185" i="14" s="1"/>
  <c r="E209" i="12"/>
  <c r="E275" i="14" s="1"/>
  <c r="E193" i="12"/>
  <c r="E223"/>
  <c r="E252"/>
  <c r="E103" s="1"/>
  <c r="E194"/>
  <c r="E260" i="14" s="1"/>
  <c r="E224" i="12"/>
  <c r="E253"/>
  <c r="E195"/>
  <c r="E261" i="14" s="1"/>
  <c r="E225" i="12"/>
  <c r="E291" i="14" s="1"/>
  <c r="E254" i="12"/>
  <c r="D199"/>
  <c r="D265" i="14" s="1"/>
  <c r="D258" i="12"/>
  <c r="D200"/>
  <c r="D266" i="14" s="1"/>
  <c r="D230" i="12"/>
  <c r="D259"/>
  <c r="D110" s="1"/>
  <c r="D143"/>
  <c r="D203"/>
  <c r="D233"/>
  <c r="D299" i="14" s="1"/>
  <c r="D262" i="12"/>
  <c r="D144"/>
  <c r="D180" i="14" s="1"/>
  <c r="D204" i="12"/>
  <c r="D234"/>
  <c r="D263"/>
  <c r="D114" s="1"/>
  <c r="D206"/>
  <c r="D207"/>
  <c r="D208"/>
  <c r="D274" i="14" s="1"/>
  <c r="D149" i="12"/>
  <c r="D185" i="14" s="1"/>
  <c r="D209" i="12"/>
  <c r="D275" i="14" s="1"/>
  <c r="D193" i="12"/>
  <c r="D259" i="14" s="1"/>
  <c r="D252" i="12"/>
  <c r="D194"/>
  <c r="D260" i="14" s="1"/>
  <c r="D224" i="12"/>
  <c r="D253"/>
  <c r="D195"/>
  <c r="D261" i="14" s="1"/>
  <c r="D225" i="12"/>
  <c r="D291" i="14" s="1"/>
  <c r="D254" i="12"/>
  <c r="D105" s="1"/>
  <c r="I231"/>
  <c r="I297" i="14" s="1"/>
  <c r="I201" i="12"/>
  <c r="I267" i="14" s="1"/>
  <c r="I260" i="12"/>
  <c r="I143"/>
  <c r="I179" i="14" s="1"/>
  <c r="I203" i="12"/>
  <c r="I233"/>
  <c r="I262"/>
  <c r="I144"/>
  <c r="I204"/>
  <c r="I270" i="14" s="1"/>
  <c r="I234" i="12"/>
  <c r="I300" i="14" s="1"/>
  <c r="I263" i="12"/>
  <c r="I206"/>
  <c r="I207"/>
  <c r="I149"/>
  <c r="I185" i="14" s="1"/>
  <c r="I209" i="12"/>
  <c r="I208"/>
  <c r="I274" i="14" s="1"/>
  <c r="I199" i="12"/>
  <c r="I265" i="14" s="1"/>
  <c r="I229" i="12"/>
  <c r="I258"/>
  <c r="I385" i="14" s="1"/>
  <c r="I200" i="12"/>
  <c r="I230"/>
  <c r="I259"/>
  <c r="I386" i="14" s="1"/>
  <c r="I146" s="1"/>
  <c r="K199" i="12"/>
  <c r="K229"/>
  <c r="K258"/>
  <c r="K109" s="1"/>
  <c r="K200"/>
  <c r="K266" i="14" s="1"/>
  <c r="K230" i="12"/>
  <c r="K296" i="14" s="1"/>
  <c r="K259" i="12"/>
  <c r="K110" s="1"/>
  <c r="K201"/>
  <c r="K267" i="14" s="1"/>
  <c r="K231" i="12"/>
  <c r="K297" i="14" s="1"/>
  <c r="K260" i="12"/>
  <c r="K143"/>
  <c r="K203"/>
  <c r="K269" i="14" s="1"/>
  <c r="K233" i="12"/>
  <c r="K299" i="14" s="1"/>
  <c r="K262" i="12"/>
  <c r="K144"/>
  <c r="K180" i="14" s="1"/>
  <c r="K204" i="12"/>
  <c r="K270" i="14" s="1"/>
  <c r="K234" i="12"/>
  <c r="K263"/>
  <c r="K114" s="1"/>
  <c r="K206"/>
  <c r="K207"/>
  <c r="K208"/>
  <c r="K274" i="14" s="1"/>
  <c r="K149" i="12"/>
  <c r="K185" i="14" s="1"/>
  <c r="K209" i="12"/>
  <c r="K275" i="14" s="1"/>
  <c r="I193" i="12"/>
  <c r="I223"/>
  <c r="I252"/>
  <c r="I103" s="1"/>
  <c r="I194"/>
  <c r="I260" i="14" s="1"/>
  <c r="I224" i="12"/>
  <c r="I253"/>
  <c r="I104" s="1"/>
  <c r="I195"/>
  <c r="I261" i="14" s="1"/>
  <c r="I225" i="12"/>
  <c r="I291" i="14" s="1"/>
  <c r="I254" i="12"/>
  <c r="I381" i="14" s="1"/>
  <c r="I141" s="1"/>
  <c r="K193" i="12"/>
  <c r="K259" i="14" s="1"/>
  <c r="K223" i="12"/>
  <c r="K289" i="14" s="1"/>
  <c r="K252" i="12"/>
  <c r="K379" i="14" s="1"/>
  <c r="K139" s="1"/>
  <c r="K194" i="12"/>
  <c r="K260" i="14" s="1"/>
  <c r="K224" i="12"/>
  <c r="K290" i="14" s="1"/>
  <c r="K253" i="12"/>
  <c r="K380" i="14" s="1"/>
  <c r="K140" s="1"/>
  <c r="K195" i="12"/>
  <c r="K261" i="14" s="1"/>
  <c r="K225" i="12"/>
  <c r="K291" i="14" s="1"/>
  <c r="K254" i="12"/>
  <c r="H199"/>
  <c r="H265" i="14" s="1"/>
  <c r="H258" i="12"/>
  <c r="H200"/>
  <c r="H266" i="14" s="1"/>
  <c r="H230" i="12"/>
  <c r="H259"/>
  <c r="H143"/>
  <c r="H179" i="14" s="1"/>
  <c r="H203" i="12"/>
  <c r="H269" i="14" s="1"/>
  <c r="H233" i="12"/>
  <c r="H299" i="14" s="1"/>
  <c r="H262" i="12"/>
  <c r="H144"/>
  <c r="H180" i="14" s="1"/>
  <c r="H204" i="12"/>
  <c r="H270" i="14" s="1"/>
  <c r="H234" i="12"/>
  <c r="H300" i="14" s="1"/>
  <c r="H263" i="12"/>
  <c r="H206"/>
  <c r="H207"/>
  <c r="H208"/>
  <c r="H274" i="14" s="1"/>
  <c r="H149" i="12"/>
  <c r="H185" i="14" s="1"/>
  <c r="H209" i="12"/>
  <c r="J199"/>
  <c r="J258"/>
  <c r="J200"/>
  <c r="J230"/>
  <c r="J259"/>
  <c r="J143"/>
  <c r="J179" i="14" s="1"/>
  <c r="J203" i="12"/>
  <c r="J233"/>
  <c r="J299" i="14" s="1"/>
  <c r="J262" i="12"/>
  <c r="J144"/>
  <c r="J204"/>
  <c r="J270" i="14" s="1"/>
  <c r="J234" i="12"/>
  <c r="J300" i="14" s="1"/>
  <c r="J263" i="12"/>
  <c r="J207"/>
  <c r="J208"/>
  <c r="J274" i="14" s="1"/>
  <c r="J149" i="12"/>
  <c r="J209"/>
  <c r="J275" i="14" s="1"/>
  <c r="H193" i="12"/>
  <c r="H259" i="14" s="1"/>
  <c r="H252" i="12"/>
  <c r="H103" s="1"/>
  <c r="H194"/>
  <c r="H224"/>
  <c r="H290" i="14" s="1"/>
  <c r="H253" i="12"/>
  <c r="H380" i="14" s="1"/>
  <c r="H140" s="1"/>
  <c r="H195" i="12"/>
  <c r="H225"/>
  <c r="H291" i="14" s="1"/>
  <c r="H254" i="12"/>
  <c r="J193"/>
  <c r="J259" i="14" s="1"/>
  <c r="J252" i="12"/>
  <c r="J200" i="14"/>
  <c r="J194" i="12"/>
  <c r="J260" i="14" s="1"/>
  <c r="J224" i="12"/>
  <c r="J253"/>
  <c r="J380" i="14" s="1"/>
  <c r="J195" i="12"/>
  <c r="J225"/>
  <c r="J291" i="14" s="1"/>
  <c r="J254" i="12"/>
  <c r="J105" s="1"/>
  <c r="G50" i="4"/>
  <c r="G80" i="15"/>
  <c r="G20" s="1"/>
  <c r="I82" i="1"/>
  <c r="I81"/>
  <c r="I52" i="3"/>
  <c r="I85" i="10"/>
  <c r="I80"/>
  <c r="I20" s="1"/>
  <c r="I50" i="6"/>
  <c r="I84" i="5"/>
  <c r="I80" i="4"/>
  <c r="I50"/>
  <c r="I46" s="1"/>
  <c r="I45" s="1"/>
  <c r="I20" i="20"/>
  <c r="I80" i="17"/>
  <c r="I20" s="1"/>
  <c r="I85" i="15"/>
  <c r="I84" s="1"/>
  <c r="D236" i="12"/>
  <c r="D302" i="14" s="1"/>
  <c r="D239" i="12"/>
  <c r="D305" i="14" s="1"/>
  <c r="F236" i="12"/>
  <c r="F239"/>
  <c r="F305" i="14" s="1"/>
  <c r="D266" i="12"/>
  <c r="D393" i="14" s="1"/>
  <c r="D267" i="12"/>
  <c r="D268"/>
  <c r="F266"/>
  <c r="F267"/>
  <c r="F118" s="1"/>
  <c r="F268"/>
  <c r="F119" s="1"/>
  <c r="E236"/>
  <c r="E239"/>
  <c r="G236"/>
  <c r="G239"/>
  <c r="G305" i="14" s="1"/>
  <c r="E265" i="12"/>
  <c r="E392" i="14" s="1"/>
  <c r="E152" s="1"/>
  <c r="E266" i="12"/>
  <c r="E393" i="14" s="1"/>
  <c r="E267" i="12"/>
  <c r="E394" i="14" s="1"/>
  <c r="E154" s="1"/>
  <c r="E268" i="12"/>
  <c r="G265"/>
  <c r="G392" i="14" s="1"/>
  <c r="G32" s="1"/>
  <c r="G266" i="12"/>
  <c r="G117" s="1"/>
  <c r="G267"/>
  <c r="G268"/>
  <c r="H236"/>
  <c r="J236"/>
  <c r="E167" i="34"/>
  <c r="E171"/>
  <c r="E166" s="1"/>
  <c r="E174"/>
  <c r="G167"/>
  <c r="G171"/>
  <c r="G166" s="1"/>
  <c r="G174"/>
  <c r="I167"/>
  <c r="I171"/>
  <c r="I166" s="1"/>
  <c r="I174"/>
  <c r="K167"/>
  <c r="K171"/>
  <c r="K174"/>
  <c r="E161"/>
  <c r="G161"/>
  <c r="I161"/>
  <c r="C161"/>
  <c r="L161"/>
  <c r="K161"/>
  <c r="J167"/>
  <c r="D170"/>
  <c r="D171" i="12" s="1"/>
  <c r="J174" i="34"/>
  <c r="J161"/>
  <c r="H167"/>
  <c r="H174"/>
  <c r="H161"/>
  <c r="F167"/>
  <c r="F174"/>
  <c r="F161"/>
  <c r="B161"/>
  <c r="D167"/>
  <c r="D174"/>
  <c r="D161"/>
  <c r="C178"/>
  <c r="L178"/>
  <c r="B178"/>
  <c r="C177"/>
  <c r="L177"/>
  <c r="B177"/>
  <c r="C176"/>
  <c r="L176"/>
  <c r="B176"/>
  <c r="C175"/>
  <c r="L175"/>
  <c r="B175"/>
  <c r="C173"/>
  <c r="C172"/>
  <c r="L172"/>
  <c r="C170"/>
  <c r="L170"/>
  <c r="C169"/>
  <c r="L169"/>
  <c r="B169"/>
  <c r="C168"/>
  <c r="L168"/>
  <c r="B168"/>
  <c r="C167"/>
  <c r="L167"/>
  <c r="C164"/>
  <c r="L164"/>
  <c r="B164"/>
  <c r="C163"/>
  <c r="L163"/>
  <c r="B163"/>
  <c r="C162"/>
  <c r="L162"/>
  <c r="B162"/>
  <c r="B235" i="8"/>
  <c r="K268" i="12"/>
  <c r="K119" s="1"/>
  <c r="J268"/>
  <c r="I268"/>
  <c r="H268"/>
  <c r="H119" s="1"/>
  <c r="K267"/>
  <c r="K118" s="1"/>
  <c r="J267"/>
  <c r="J394" i="14" s="1"/>
  <c r="J154" s="1"/>
  <c r="I267" i="12"/>
  <c r="H267"/>
  <c r="H394" i="14" s="1"/>
  <c r="H154" s="1"/>
  <c r="K266" i="12"/>
  <c r="K117" s="1"/>
  <c r="J266"/>
  <c r="J393" i="14" s="1"/>
  <c r="J153" s="1"/>
  <c r="I266" i="12"/>
  <c r="H266"/>
  <c r="H117" s="1"/>
  <c r="K265"/>
  <c r="I265"/>
  <c r="I116" s="1"/>
  <c r="K239"/>
  <c r="J239"/>
  <c r="I239"/>
  <c r="H239"/>
  <c r="H305" i="14" s="1"/>
  <c r="K236" i="12"/>
  <c r="I236"/>
  <c r="I302" i="14" s="1"/>
  <c r="K238" i="12"/>
  <c r="J238"/>
  <c r="I238"/>
  <c r="I304" i="14" s="1"/>
  <c r="H238" i="12"/>
  <c r="G238"/>
  <c r="G304" i="14" s="1"/>
  <c r="F238" i="12"/>
  <c r="E238"/>
  <c r="D238"/>
  <c r="D304" i="14" s="1"/>
  <c r="K237" i="12"/>
  <c r="K303" i="14" s="1"/>
  <c r="J237" i="12"/>
  <c r="I237"/>
  <c r="I303" i="14" s="1"/>
  <c r="H237" i="12"/>
  <c r="G237"/>
  <c r="G303" i="14" s="1"/>
  <c r="F237" i="12"/>
  <c r="F303" i="14" s="1"/>
  <c r="E237" i="12"/>
  <c r="E303" i="14" s="1"/>
  <c r="D237" i="12"/>
  <c r="D303" i="14" s="1"/>
  <c r="I27" i="34"/>
  <c r="C86"/>
  <c r="L86"/>
  <c r="H84"/>
  <c r="E84"/>
  <c r="H81"/>
  <c r="D81"/>
  <c r="I77"/>
  <c r="E77"/>
  <c r="C74"/>
  <c r="L74"/>
  <c r="K71"/>
  <c r="K58" i="35"/>
  <c r="J58"/>
  <c r="J28"/>
  <c r="I58"/>
  <c r="H58"/>
  <c r="H28"/>
  <c r="G58"/>
  <c r="F58"/>
  <c r="F28"/>
  <c r="E58"/>
  <c r="D58"/>
  <c r="D28"/>
  <c r="K57"/>
  <c r="J57"/>
  <c r="J27"/>
  <c r="I57"/>
  <c r="H57"/>
  <c r="H27"/>
  <c r="G57"/>
  <c r="F57"/>
  <c r="F27"/>
  <c r="E57"/>
  <c r="D57"/>
  <c r="D27"/>
  <c r="K56"/>
  <c r="J56"/>
  <c r="J26"/>
  <c r="I56"/>
  <c r="H56"/>
  <c r="H26"/>
  <c r="G56"/>
  <c r="F56"/>
  <c r="F26"/>
  <c r="E56"/>
  <c r="D56"/>
  <c r="D26"/>
  <c r="K55"/>
  <c r="J55"/>
  <c r="J25"/>
  <c r="I55"/>
  <c r="H55"/>
  <c r="H25"/>
  <c r="G55"/>
  <c r="F55"/>
  <c r="F25"/>
  <c r="E55"/>
  <c r="D55"/>
  <c r="D25"/>
  <c r="K53"/>
  <c r="J53"/>
  <c r="J23"/>
  <c r="I53"/>
  <c r="H53"/>
  <c r="H23"/>
  <c r="G53"/>
  <c r="F53"/>
  <c r="F23"/>
  <c r="E53"/>
  <c r="D53"/>
  <c r="D23"/>
  <c r="K52"/>
  <c r="J52"/>
  <c r="J22"/>
  <c r="I52"/>
  <c r="H52"/>
  <c r="H22"/>
  <c r="G52"/>
  <c r="F52"/>
  <c r="F22"/>
  <c r="E52"/>
  <c r="D52"/>
  <c r="D22"/>
  <c r="K50"/>
  <c r="I50"/>
  <c r="I20" s="1"/>
  <c r="G50"/>
  <c r="E50"/>
  <c r="K49"/>
  <c r="I49"/>
  <c r="I19"/>
  <c r="G49"/>
  <c r="G19" s="1"/>
  <c r="E49"/>
  <c r="E19" s="1"/>
  <c r="C19" s="1"/>
  <c r="L19" s="1"/>
  <c r="K48"/>
  <c r="K47"/>
  <c r="K46" s="1"/>
  <c r="K44"/>
  <c r="I44"/>
  <c r="I14"/>
  <c r="G44"/>
  <c r="G14"/>
  <c r="C14"/>
  <c r="L14"/>
  <c r="E44"/>
  <c r="E14"/>
  <c r="K43"/>
  <c r="I43"/>
  <c r="I13"/>
  <c r="G43"/>
  <c r="E43"/>
  <c r="E41"/>
  <c r="K42"/>
  <c r="I42"/>
  <c r="I12"/>
  <c r="G42"/>
  <c r="G41"/>
  <c r="E42"/>
  <c r="E12"/>
  <c r="K28"/>
  <c r="I28"/>
  <c r="G28"/>
  <c r="E28"/>
  <c r="K27"/>
  <c r="I27"/>
  <c r="G27"/>
  <c r="E27"/>
  <c r="K26"/>
  <c r="I26"/>
  <c r="G26"/>
  <c r="E26"/>
  <c r="K25"/>
  <c r="I25"/>
  <c r="G25"/>
  <c r="E25"/>
  <c r="K23"/>
  <c r="I23"/>
  <c r="G23"/>
  <c r="E23"/>
  <c r="K22"/>
  <c r="I22"/>
  <c r="G22"/>
  <c r="E22"/>
  <c r="K20"/>
  <c r="K19"/>
  <c r="K14"/>
  <c r="K13"/>
  <c r="G13"/>
  <c r="K12"/>
  <c r="K58" i="36"/>
  <c r="J58"/>
  <c r="I58"/>
  <c r="H58"/>
  <c r="H28"/>
  <c r="G58"/>
  <c r="F58"/>
  <c r="E58"/>
  <c r="D58"/>
  <c r="D28"/>
  <c r="K57"/>
  <c r="J57"/>
  <c r="I57"/>
  <c r="H57"/>
  <c r="H27"/>
  <c r="G57"/>
  <c r="F57"/>
  <c r="E57"/>
  <c r="D57"/>
  <c r="D27"/>
  <c r="K56"/>
  <c r="J56"/>
  <c r="I56"/>
  <c r="H56"/>
  <c r="H26"/>
  <c r="G56"/>
  <c r="F56"/>
  <c r="E56"/>
  <c r="D56"/>
  <c r="D26"/>
  <c r="K55"/>
  <c r="J55"/>
  <c r="I55"/>
  <c r="H55"/>
  <c r="H25"/>
  <c r="G55"/>
  <c r="F55"/>
  <c r="E55"/>
  <c r="D55"/>
  <c r="D25"/>
  <c r="K53"/>
  <c r="I53"/>
  <c r="I23" s="1"/>
  <c r="G53"/>
  <c r="E53"/>
  <c r="E23" s="1"/>
  <c r="E21" s="1"/>
  <c r="K52"/>
  <c r="I52"/>
  <c r="C52" s="1"/>
  <c r="L52" s="1"/>
  <c r="G52"/>
  <c r="E52"/>
  <c r="E22"/>
  <c r="K50"/>
  <c r="K46"/>
  <c r="K45"/>
  <c r="I50"/>
  <c r="I20" s="1"/>
  <c r="G50"/>
  <c r="G20" s="1"/>
  <c r="E50"/>
  <c r="E20" s="1"/>
  <c r="K49"/>
  <c r="I49"/>
  <c r="I19" s="1"/>
  <c r="G49"/>
  <c r="E49"/>
  <c r="E19" s="1"/>
  <c r="K48"/>
  <c r="K18"/>
  <c r="K17"/>
  <c r="K44"/>
  <c r="K14"/>
  <c r="I44"/>
  <c r="I14"/>
  <c r="G44"/>
  <c r="G14"/>
  <c r="E44"/>
  <c r="K43"/>
  <c r="K13"/>
  <c r="I43"/>
  <c r="G43"/>
  <c r="G13"/>
  <c r="E43"/>
  <c r="C43"/>
  <c r="L43"/>
  <c r="K42"/>
  <c r="K41"/>
  <c r="K28"/>
  <c r="J28"/>
  <c r="I28"/>
  <c r="G28"/>
  <c r="F28"/>
  <c r="E28"/>
  <c r="K27"/>
  <c r="J27"/>
  <c r="I27"/>
  <c r="G27"/>
  <c r="F27"/>
  <c r="E27"/>
  <c r="K26"/>
  <c r="J26"/>
  <c r="I26"/>
  <c r="G26"/>
  <c r="F26"/>
  <c r="E26"/>
  <c r="K25"/>
  <c r="J25"/>
  <c r="I25"/>
  <c r="G25"/>
  <c r="F25"/>
  <c r="E25"/>
  <c r="K23"/>
  <c r="K22"/>
  <c r="G22"/>
  <c r="K20"/>
  <c r="K16"/>
  <c r="K15"/>
  <c r="K19"/>
  <c r="E14"/>
  <c r="I13"/>
  <c r="K58" i="37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J55"/>
  <c r="I55"/>
  <c r="H55"/>
  <c r="G55"/>
  <c r="F55"/>
  <c r="E55"/>
  <c r="D55"/>
  <c r="K53"/>
  <c r="I53"/>
  <c r="G53"/>
  <c r="E53"/>
  <c r="E23"/>
  <c r="C23"/>
  <c r="L23"/>
  <c r="K52"/>
  <c r="I52"/>
  <c r="G52"/>
  <c r="E52"/>
  <c r="E51"/>
  <c r="D52"/>
  <c r="D22"/>
  <c r="K50"/>
  <c r="I50"/>
  <c r="G50"/>
  <c r="G20" s="1"/>
  <c r="E50"/>
  <c r="E20" s="1"/>
  <c r="K49"/>
  <c r="I49"/>
  <c r="I19"/>
  <c r="G49"/>
  <c r="E49"/>
  <c r="E47" s="1"/>
  <c r="K48"/>
  <c r="K18"/>
  <c r="K17"/>
  <c r="G48"/>
  <c r="E48"/>
  <c r="E18"/>
  <c r="K44"/>
  <c r="I44"/>
  <c r="G44"/>
  <c r="E44"/>
  <c r="K43"/>
  <c r="I43"/>
  <c r="G43"/>
  <c r="E43"/>
  <c r="E13" s="1"/>
  <c r="C13" s="1"/>
  <c r="L13" s="1"/>
  <c r="K42"/>
  <c r="K12"/>
  <c r="K11"/>
  <c r="G42"/>
  <c r="G41" s="1"/>
  <c r="E42"/>
  <c r="D42"/>
  <c r="K28"/>
  <c r="J28"/>
  <c r="J24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5"/>
  <c r="J25"/>
  <c r="I25"/>
  <c r="H25"/>
  <c r="G25"/>
  <c r="F25"/>
  <c r="F24"/>
  <c r="E25"/>
  <c r="D25"/>
  <c r="D24"/>
  <c r="K23"/>
  <c r="I23"/>
  <c r="G23"/>
  <c r="K22"/>
  <c r="I22"/>
  <c r="I21"/>
  <c r="G22"/>
  <c r="K20"/>
  <c r="K16"/>
  <c r="K19"/>
  <c r="G19"/>
  <c r="E19"/>
  <c r="K14"/>
  <c r="I14"/>
  <c r="G14"/>
  <c r="E14"/>
  <c r="C14"/>
  <c r="L14"/>
  <c r="K13"/>
  <c r="I13"/>
  <c r="G13"/>
  <c r="D49"/>
  <c r="D19" s="1"/>
  <c r="F50"/>
  <c r="F20" s="1"/>
  <c r="D53"/>
  <c r="D51"/>
  <c r="F111"/>
  <c r="H24"/>
  <c r="I28" i="29"/>
  <c r="E28"/>
  <c r="G27"/>
  <c r="E27"/>
  <c r="E26"/>
  <c r="G25"/>
  <c r="E25"/>
  <c r="I23"/>
  <c r="E14"/>
  <c r="G13"/>
  <c r="G12"/>
  <c r="G11" s="1"/>
  <c r="E41"/>
  <c r="H28"/>
  <c r="F28"/>
  <c r="H26"/>
  <c r="F25"/>
  <c r="K19"/>
  <c r="K17" s="1"/>
  <c r="K28" i="30"/>
  <c r="G28"/>
  <c r="K27"/>
  <c r="I27"/>
  <c r="G27"/>
  <c r="K26"/>
  <c r="G26"/>
  <c r="E26"/>
  <c r="K25"/>
  <c r="H54"/>
  <c r="G25"/>
  <c r="K51"/>
  <c r="G23"/>
  <c r="G22"/>
  <c r="K20"/>
  <c r="E20"/>
  <c r="C49"/>
  <c r="L49" s="1"/>
  <c r="I18"/>
  <c r="K14"/>
  <c r="G13"/>
  <c r="K41"/>
  <c r="G12"/>
  <c r="H28"/>
  <c r="D28"/>
  <c r="H27"/>
  <c r="D27"/>
  <c r="H26"/>
  <c r="H24" s="1"/>
  <c r="D26"/>
  <c r="H25"/>
  <c r="D25"/>
  <c r="D23"/>
  <c r="D21" s="1"/>
  <c r="K22"/>
  <c r="D22"/>
  <c r="K19"/>
  <c r="K18"/>
  <c r="K13"/>
  <c r="K12"/>
  <c r="K58" i="31"/>
  <c r="K28"/>
  <c r="J58"/>
  <c r="I58"/>
  <c r="I28"/>
  <c r="H58"/>
  <c r="G58"/>
  <c r="G28"/>
  <c r="F58"/>
  <c r="E58"/>
  <c r="E28"/>
  <c r="D58"/>
  <c r="K57"/>
  <c r="K27"/>
  <c r="J57"/>
  <c r="I57"/>
  <c r="I27"/>
  <c r="H57"/>
  <c r="G57"/>
  <c r="G27"/>
  <c r="F57"/>
  <c r="E57"/>
  <c r="E27"/>
  <c r="D57"/>
  <c r="K56"/>
  <c r="K26"/>
  <c r="J56"/>
  <c r="I56"/>
  <c r="I26"/>
  <c r="H56"/>
  <c r="G56"/>
  <c r="G26"/>
  <c r="F56"/>
  <c r="E56"/>
  <c r="E26"/>
  <c r="D56"/>
  <c r="K55"/>
  <c r="K25"/>
  <c r="I55"/>
  <c r="I54"/>
  <c r="G55"/>
  <c r="G25" s="1"/>
  <c r="F55"/>
  <c r="B55" s="1"/>
  <c r="E55"/>
  <c r="E25"/>
  <c r="D55"/>
  <c r="K53"/>
  <c r="J53"/>
  <c r="J23"/>
  <c r="I53"/>
  <c r="H53"/>
  <c r="G53"/>
  <c r="F53"/>
  <c r="F23"/>
  <c r="E53"/>
  <c r="D53"/>
  <c r="K52"/>
  <c r="J52"/>
  <c r="J22"/>
  <c r="I52"/>
  <c r="H52"/>
  <c r="G52"/>
  <c r="F52"/>
  <c r="F22"/>
  <c r="E52"/>
  <c r="D52"/>
  <c r="K50"/>
  <c r="J50"/>
  <c r="I50"/>
  <c r="H50"/>
  <c r="H20" s="1"/>
  <c r="G50"/>
  <c r="G20" s="1"/>
  <c r="F50"/>
  <c r="F20" s="1"/>
  <c r="E50"/>
  <c r="C50" s="1"/>
  <c r="L50" s="1"/>
  <c r="D50"/>
  <c r="D20" s="1"/>
  <c r="K49"/>
  <c r="I49"/>
  <c r="G49"/>
  <c r="G19"/>
  <c r="E49"/>
  <c r="E19" s="1"/>
  <c r="K48"/>
  <c r="E48"/>
  <c r="E18" s="1"/>
  <c r="K44"/>
  <c r="K14"/>
  <c r="I44"/>
  <c r="I14"/>
  <c r="G44"/>
  <c r="G14"/>
  <c r="E44"/>
  <c r="K43"/>
  <c r="K13"/>
  <c r="I43"/>
  <c r="I13"/>
  <c r="G43"/>
  <c r="E43"/>
  <c r="E13" s="1"/>
  <c r="C13" s="1"/>
  <c r="L13" s="1"/>
  <c r="K42"/>
  <c r="K12"/>
  <c r="K11"/>
  <c r="G42"/>
  <c r="G12" s="1"/>
  <c r="E42"/>
  <c r="E12" s="1"/>
  <c r="E11" s="1"/>
  <c r="J28"/>
  <c r="H28"/>
  <c r="F28"/>
  <c r="D28"/>
  <c r="J27"/>
  <c r="H27"/>
  <c r="F27"/>
  <c r="D27"/>
  <c r="J26"/>
  <c r="H26"/>
  <c r="F26"/>
  <c r="D26"/>
  <c r="D25"/>
  <c r="K23"/>
  <c r="I23"/>
  <c r="H23"/>
  <c r="G23"/>
  <c r="E23"/>
  <c r="D23"/>
  <c r="K22"/>
  <c r="I22"/>
  <c r="H22"/>
  <c r="G22"/>
  <c r="E22"/>
  <c r="D22"/>
  <c r="K20"/>
  <c r="I20"/>
  <c r="K19"/>
  <c r="I19"/>
  <c r="K18"/>
  <c r="E14"/>
  <c r="G13"/>
  <c r="K58" i="32"/>
  <c r="K28"/>
  <c r="J58"/>
  <c r="I58"/>
  <c r="I28"/>
  <c r="H58"/>
  <c r="G58"/>
  <c r="G28"/>
  <c r="F58"/>
  <c r="E58"/>
  <c r="E28"/>
  <c r="D58"/>
  <c r="K57"/>
  <c r="K27"/>
  <c r="J57"/>
  <c r="I57"/>
  <c r="I27"/>
  <c r="H57"/>
  <c r="G57"/>
  <c r="G27"/>
  <c r="F57"/>
  <c r="E57"/>
  <c r="E27"/>
  <c r="D57"/>
  <c r="K56"/>
  <c r="K26"/>
  <c r="J56"/>
  <c r="I56"/>
  <c r="I26"/>
  <c r="H56"/>
  <c r="G56"/>
  <c r="G26"/>
  <c r="F56"/>
  <c r="E56"/>
  <c r="E26"/>
  <c r="D56"/>
  <c r="K55"/>
  <c r="K25"/>
  <c r="J55"/>
  <c r="I55"/>
  <c r="I25"/>
  <c r="H55"/>
  <c r="G55"/>
  <c r="G25"/>
  <c r="F55"/>
  <c r="E55"/>
  <c r="E25"/>
  <c r="D55"/>
  <c r="K53"/>
  <c r="K23"/>
  <c r="J53"/>
  <c r="I53"/>
  <c r="I23"/>
  <c r="H53"/>
  <c r="G53"/>
  <c r="G23"/>
  <c r="F53"/>
  <c r="E53"/>
  <c r="E23"/>
  <c r="D53"/>
  <c r="K52"/>
  <c r="K22"/>
  <c r="J52"/>
  <c r="I52"/>
  <c r="I22"/>
  <c r="H52"/>
  <c r="G52"/>
  <c r="G22"/>
  <c r="F52"/>
  <c r="E52"/>
  <c r="E22"/>
  <c r="D52"/>
  <c r="K50"/>
  <c r="K20"/>
  <c r="I50"/>
  <c r="I20" s="1"/>
  <c r="E50"/>
  <c r="E20" s="1"/>
  <c r="D50"/>
  <c r="D20" s="1"/>
  <c r="K49"/>
  <c r="K19"/>
  <c r="I49"/>
  <c r="I47" s="1"/>
  <c r="G49"/>
  <c r="E49"/>
  <c r="E19"/>
  <c r="K48"/>
  <c r="K18"/>
  <c r="K17"/>
  <c r="K16"/>
  <c r="K15"/>
  <c r="I48"/>
  <c r="I18" s="1"/>
  <c r="E48"/>
  <c r="E18"/>
  <c r="E17" s="1"/>
  <c r="D48"/>
  <c r="D18" s="1"/>
  <c r="K44"/>
  <c r="K14"/>
  <c r="I44"/>
  <c r="I14"/>
  <c r="G44"/>
  <c r="E44"/>
  <c r="C44" s="1"/>
  <c r="L44" s="1"/>
  <c r="K43"/>
  <c r="K13"/>
  <c r="K11"/>
  <c r="K29"/>
  <c r="I43"/>
  <c r="G43"/>
  <c r="G13" s="1"/>
  <c r="E43"/>
  <c r="K42"/>
  <c r="K12"/>
  <c r="I42"/>
  <c r="I12" s="1"/>
  <c r="G42"/>
  <c r="G12" s="1"/>
  <c r="E42"/>
  <c r="E12" s="1"/>
  <c r="J28"/>
  <c r="H28"/>
  <c r="F28"/>
  <c r="D28"/>
  <c r="J27"/>
  <c r="H27"/>
  <c r="F27"/>
  <c r="D27"/>
  <c r="J26"/>
  <c r="H26"/>
  <c r="F26"/>
  <c r="D26"/>
  <c r="J25"/>
  <c r="H25"/>
  <c r="F25"/>
  <c r="D25"/>
  <c r="J23"/>
  <c r="H23"/>
  <c r="F23"/>
  <c r="D23"/>
  <c r="J22"/>
  <c r="H22"/>
  <c r="F22"/>
  <c r="D22"/>
  <c r="G19"/>
  <c r="G14"/>
  <c r="I13"/>
  <c r="K58" i="33"/>
  <c r="J58"/>
  <c r="J28"/>
  <c r="I58"/>
  <c r="H58"/>
  <c r="G58"/>
  <c r="F58"/>
  <c r="F28"/>
  <c r="E58"/>
  <c r="D58"/>
  <c r="K57"/>
  <c r="J57"/>
  <c r="J27"/>
  <c r="I57"/>
  <c r="H57"/>
  <c r="G57"/>
  <c r="F57"/>
  <c r="F27"/>
  <c r="E57"/>
  <c r="D57"/>
  <c r="K56"/>
  <c r="J56"/>
  <c r="J26"/>
  <c r="I56"/>
  <c r="H56"/>
  <c r="G56"/>
  <c r="F56"/>
  <c r="F26"/>
  <c r="E56"/>
  <c r="D56"/>
  <c r="K55"/>
  <c r="J55"/>
  <c r="J25"/>
  <c r="I55"/>
  <c r="H55"/>
  <c r="G55"/>
  <c r="F55"/>
  <c r="F25"/>
  <c r="E55"/>
  <c r="D55"/>
  <c r="K53"/>
  <c r="J53"/>
  <c r="J23"/>
  <c r="I53"/>
  <c r="H53"/>
  <c r="G53"/>
  <c r="F53"/>
  <c r="F23"/>
  <c r="E53"/>
  <c r="D53"/>
  <c r="K52"/>
  <c r="J52"/>
  <c r="J22"/>
  <c r="I52"/>
  <c r="H52"/>
  <c r="G52"/>
  <c r="F52"/>
  <c r="F22"/>
  <c r="E52"/>
  <c r="D52"/>
  <c r="K50"/>
  <c r="I50"/>
  <c r="I20" s="1"/>
  <c r="H50"/>
  <c r="H20" s="1"/>
  <c r="G50"/>
  <c r="G20" s="1"/>
  <c r="F50"/>
  <c r="F20" s="1"/>
  <c r="E50"/>
  <c r="D50"/>
  <c r="D20" s="1"/>
  <c r="K49"/>
  <c r="I49"/>
  <c r="I19" s="1"/>
  <c r="G49"/>
  <c r="G19"/>
  <c r="E49"/>
  <c r="E19" s="1"/>
  <c r="K48"/>
  <c r="K47"/>
  <c r="K46"/>
  <c r="K45"/>
  <c r="E48"/>
  <c r="E47" s="1"/>
  <c r="E46" s="1"/>
  <c r="E45" s="1"/>
  <c r="D48"/>
  <c r="D18" s="1"/>
  <c r="K44"/>
  <c r="K41" s="1"/>
  <c r="K59" s="1"/>
  <c r="I44"/>
  <c r="I14" s="1"/>
  <c r="G44"/>
  <c r="G14" s="1"/>
  <c r="G11" s="1"/>
  <c r="E44"/>
  <c r="E14" s="1"/>
  <c r="E11" s="1"/>
  <c r="K43"/>
  <c r="K13"/>
  <c r="I43"/>
  <c r="I13"/>
  <c r="G43"/>
  <c r="E43"/>
  <c r="K42"/>
  <c r="K12"/>
  <c r="I42"/>
  <c r="I41"/>
  <c r="G42"/>
  <c r="E42"/>
  <c r="K28"/>
  <c r="I28"/>
  <c r="H28"/>
  <c r="G28"/>
  <c r="E28"/>
  <c r="D28"/>
  <c r="K27"/>
  <c r="I27"/>
  <c r="H27"/>
  <c r="G27"/>
  <c r="E27"/>
  <c r="D27"/>
  <c r="K26"/>
  <c r="I26"/>
  <c r="H26"/>
  <c r="G26"/>
  <c r="E26"/>
  <c r="D26"/>
  <c r="K25"/>
  <c r="I25"/>
  <c r="H25"/>
  <c r="G25"/>
  <c r="E25"/>
  <c r="D25"/>
  <c r="K23"/>
  <c r="I23"/>
  <c r="H23"/>
  <c r="G23"/>
  <c r="E23"/>
  <c r="D23"/>
  <c r="K22"/>
  <c r="I22"/>
  <c r="H22"/>
  <c r="G22"/>
  <c r="E22"/>
  <c r="D22"/>
  <c r="K20"/>
  <c r="K19"/>
  <c r="G13"/>
  <c r="E13"/>
  <c r="G12"/>
  <c r="E12"/>
  <c r="I28" i="22"/>
  <c r="E27"/>
  <c r="I26"/>
  <c r="E54"/>
  <c r="K23"/>
  <c r="E23"/>
  <c r="K22"/>
  <c r="K21" s="1"/>
  <c r="I19"/>
  <c r="D13"/>
  <c r="K12"/>
  <c r="H28"/>
  <c r="K27"/>
  <c r="J26"/>
  <c r="K25"/>
  <c r="F25"/>
  <c r="K19"/>
  <c r="K58" i="23"/>
  <c r="J58"/>
  <c r="I58"/>
  <c r="H58"/>
  <c r="G58"/>
  <c r="F58"/>
  <c r="E58"/>
  <c r="D58"/>
  <c r="B58" s="1"/>
  <c r="K57"/>
  <c r="J57"/>
  <c r="I57"/>
  <c r="H57"/>
  <c r="G57"/>
  <c r="F57"/>
  <c r="E57"/>
  <c r="D57"/>
  <c r="K56"/>
  <c r="J56"/>
  <c r="H56"/>
  <c r="G56"/>
  <c r="C56" s="1"/>
  <c r="L56" s="1"/>
  <c r="F56"/>
  <c r="E56"/>
  <c r="D56"/>
  <c r="K55"/>
  <c r="K25" s="1"/>
  <c r="J55"/>
  <c r="J54" s="1"/>
  <c r="I55"/>
  <c r="I25" s="1"/>
  <c r="H55"/>
  <c r="H25" s="1"/>
  <c r="H24" s="1"/>
  <c r="G55"/>
  <c r="F55"/>
  <c r="F25" s="1"/>
  <c r="E55"/>
  <c r="E25" s="1"/>
  <c r="E24" s="1"/>
  <c r="D55"/>
  <c r="K53"/>
  <c r="I53"/>
  <c r="G53"/>
  <c r="E53"/>
  <c r="K52"/>
  <c r="K21" s="1"/>
  <c r="I52"/>
  <c r="G52"/>
  <c r="G21" s="1"/>
  <c r="E52"/>
  <c r="K50"/>
  <c r="I50"/>
  <c r="I20" s="1"/>
  <c r="G50"/>
  <c r="G20" s="1"/>
  <c r="E50"/>
  <c r="E20" s="1"/>
  <c r="K49"/>
  <c r="I49"/>
  <c r="I19" s="1"/>
  <c r="G49"/>
  <c r="G19" s="1"/>
  <c r="E49"/>
  <c r="E19" s="1"/>
  <c r="K48"/>
  <c r="K47" s="1"/>
  <c r="D48"/>
  <c r="D18" s="1"/>
  <c r="K44"/>
  <c r="I44"/>
  <c r="G44"/>
  <c r="E44"/>
  <c r="K43"/>
  <c r="I43"/>
  <c r="G43"/>
  <c r="E43"/>
  <c r="D43"/>
  <c r="K42"/>
  <c r="K11" s="1"/>
  <c r="J28" i="24"/>
  <c r="I28"/>
  <c r="I27"/>
  <c r="I26"/>
  <c r="I25"/>
  <c r="I24" s="1"/>
  <c r="E23"/>
  <c r="E51"/>
  <c r="I47"/>
  <c r="H28"/>
  <c r="G28"/>
  <c r="D27"/>
  <c r="G26"/>
  <c r="D25"/>
  <c r="D24" s="1"/>
  <c r="I14"/>
  <c r="G14"/>
  <c r="I12"/>
  <c r="K28" i="25"/>
  <c r="G28"/>
  <c r="K27"/>
  <c r="H27"/>
  <c r="G27"/>
  <c r="C57"/>
  <c r="L57" s="1"/>
  <c r="K26"/>
  <c r="G26"/>
  <c r="K54"/>
  <c r="H25"/>
  <c r="G25"/>
  <c r="K23"/>
  <c r="K22"/>
  <c r="K21" s="1"/>
  <c r="H22"/>
  <c r="G22"/>
  <c r="K20"/>
  <c r="K47"/>
  <c r="K46" s="1"/>
  <c r="G14"/>
  <c r="K13"/>
  <c r="K41"/>
  <c r="D28"/>
  <c r="D27"/>
  <c r="H26"/>
  <c r="D26"/>
  <c r="D25"/>
  <c r="G23"/>
  <c r="D22"/>
  <c r="K19"/>
  <c r="K14"/>
  <c r="K58" i="26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J55"/>
  <c r="I55"/>
  <c r="H55"/>
  <c r="G55"/>
  <c r="F55"/>
  <c r="E55"/>
  <c r="D55"/>
  <c r="K53"/>
  <c r="I53"/>
  <c r="G53"/>
  <c r="E53"/>
  <c r="K52"/>
  <c r="I52"/>
  <c r="I51"/>
  <c r="G52"/>
  <c r="C52"/>
  <c r="L52"/>
  <c r="E52"/>
  <c r="D52"/>
  <c r="D22"/>
  <c r="K50"/>
  <c r="K20"/>
  <c r="I50"/>
  <c r="H50"/>
  <c r="H20" s="1"/>
  <c r="G50"/>
  <c r="E50"/>
  <c r="E20" s="1"/>
  <c r="D50"/>
  <c r="D20" s="1"/>
  <c r="K49"/>
  <c r="K19"/>
  <c r="I49"/>
  <c r="I19" s="1"/>
  <c r="G49"/>
  <c r="G19" s="1"/>
  <c r="E49"/>
  <c r="E47" s="1"/>
  <c r="E46" s="1"/>
  <c r="K48"/>
  <c r="K18"/>
  <c r="K17"/>
  <c r="K16"/>
  <c r="K15"/>
  <c r="I48"/>
  <c r="I18" s="1"/>
  <c r="G48"/>
  <c r="C48" s="1"/>
  <c r="L48" s="1"/>
  <c r="E48"/>
  <c r="E18"/>
  <c r="K44"/>
  <c r="I44"/>
  <c r="G44"/>
  <c r="G14"/>
  <c r="E44"/>
  <c r="K43"/>
  <c r="I43"/>
  <c r="G43"/>
  <c r="G13"/>
  <c r="E43"/>
  <c r="E13" s="1"/>
  <c r="K42"/>
  <c r="K12"/>
  <c r="K11"/>
  <c r="I42"/>
  <c r="G42"/>
  <c r="G12" s="1"/>
  <c r="E42"/>
  <c r="D42"/>
  <c r="K28"/>
  <c r="J28"/>
  <c r="I28"/>
  <c r="H28"/>
  <c r="G28"/>
  <c r="F28"/>
  <c r="E28"/>
  <c r="D28"/>
  <c r="K27"/>
  <c r="J27"/>
  <c r="I27"/>
  <c r="H27"/>
  <c r="G27"/>
  <c r="F27"/>
  <c r="E27"/>
  <c r="D27"/>
  <c r="K26"/>
  <c r="J26"/>
  <c r="I26"/>
  <c r="H26"/>
  <c r="G26"/>
  <c r="F26"/>
  <c r="E26"/>
  <c r="D26"/>
  <c r="K25"/>
  <c r="J25"/>
  <c r="I25"/>
  <c r="H25"/>
  <c r="G25"/>
  <c r="F25"/>
  <c r="E25"/>
  <c r="D25"/>
  <c r="K23"/>
  <c r="I23"/>
  <c r="G23"/>
  <c r="C23"/>
  <c r="L23"/>
  <c r="E23"/>
  <c r="K22"/>
  <c r="I22"/>
  <c r="I21"/>
  <c r="G22"/>
  <c r="G21"/>
  <c r="E22"/>
  <c r="I20"/>
  <c r="K14"/>
  <c r="I14"/>
  <c r="E14"/>
  <c r="K13"/>
  <c r="I13"/>
  <c r="G26" i="27"/>
  <c r="I23" i="28"/>
  <c r="G23"/>
  <c r="G22"/>
  <c r="E51"/>
  <c r="K18"/>
  <c r="E14"/>
  <c r="K41"/>
  <c r="I28"/>
  <c r="H28"/>
  <c r="J27"/>
  <c r="I27"/>
  <c r="J26"/>
  <c r="I26"/>
  <c r="J25"/>
  <c r="I25"/>
  <c r="I24" s="1"/>
  <c r="K12"/>
  <c r="D231" i="12"/>
  <c r="D229"/>
  <c r="F197" i="34"/>
  <c r="D192"/>
  <c r="D72" s="1"/>
  <c r="D113" i="23"/>
  <c r="D174" i="12" s="1"/>
  <c r="D210" i="14" s="1"/>
  <c r="H23" i="30"/>
  <c r="D53" i="36"/>
  <c r="D23" s="1"/>
  <c r="D21" s="1"/>
  <c r="F53"/>
  <c r="D112" i="23"/>
  <c r="F50" i="26"/>
  <c r="F20" s="1"/>
  <c r="B80" i="25"/>
  <c r="J50" i="33"/>
  <c r="J20" s="1"/>
  <c r="H50" i="32"/>
  <c r="H20" s="1"/>
  <c r="F50"/>
  <c r="F20" s="1"/>
  <c r="J50"/>
  <c r="J20" s="1"/>
  <c r="D50" i="35"/>
  <c r="D50" i="23"/>
  <c r="D20" s="1"/>
  <c r="B110" i="36"/>
  <c r="D140" i="27"/>
  <c r="D50" s="1"/>
  <c r="D20" s="1"/>
  <c r="F260" i="12"/>
  <c r="G50" i="32"/>
  <c r="G20" s="1"/>
  <c r="D77" i="26"/>
  <c r="D76" s="1"/>
  <c r="E48" i="35"/>
  <c r="E47" s="1"/>
  <c r="G48"/>
  <c r="G18" s="1"/>
  <c r="E48" i="23"/>
  <c r="E47" s="1"/>
  <c r="E48" i="36"/>
  <c r="E18" s="1"/>
  <c r="E17" s="1"/>
  <c r="D74" i="27"/>
  <c r="D44" s="1"/>
  <c r="D44" i="26"/>
  <c r="B74"/>
  <c r="J44"/>
  <c r="J14"/>
  <c r="D74" i="24"/>
  <c r="D44" s="1"/>
  <c r="D14" s="1"/>
  <c r="D44" i="23"/>
  <c r="B44" s="1"/>
  <c r="F44"/>
  <c r="D44" i="31"/>
  <c r="D74" i="29"/>
  <c r="F74"/>
  <c r="F44" s="1"/>
  <c r="D134" i="34"/>
  <c r="D135" i="12" s="1"/>
  <c r="D171" i="14" s="1"/>
  <c r="D73" i="27"/>
  <c r="D43" s="1"/>
  <c r="D13" s="1"/>
  <c r="D43" i="26"/>
  <c r="D13" s="1"/>
  <c r="F43"/>
  <c r="F13" s="1"/>
  <c r="H43"/>
  <c r="D43" i="33"/>
  <c r="D73" i="29"/>
  <c r="F43" i="37"/>
  <c r="D133" i="34"/>
  <c r="D134" i="12" s="1"/>
  <c r="D72" i="27"/>
  <c r="D42" s="1"/>
  <c r="D42" i="33"/>
  <c r="D72" i="29"/>
  <c r="F72" s="1"/>
  <c r="F42" s="1"/>
  <c r="D42" i="35"/>
  <c r="D132" i="34"/>
  <c r="G42" i="36"/>
  <c r="G41" s="1"/>
  <c r="E42" i="23"/>
  <c r="E12" s="1"/>
  <c r="E42" i="36"/>
  <c r="F143" i="23"/>
  <c r="F420" i="14" s="1"/>
  <c r="F142" i="23"/>
  <c r="F140"/>
  <c r="F417" i="14" s="1"/>
  <c r="C56" i="15"/>
  <c r="L56" s="1"/>
  <c r="I47"/>
  <c r="C42"/>
  <c r="L42" s="1"/>
  <c r="K55" i="16"/>
  <c r="J55"/>
  <c r="I55"/>
  <c r="H55"/>
  <c r="H26"/>
  <c r="G55"/>
  <c r="F55"/>
  <c r="E55"/>
  <c r="D55"/>
  <c r="D26"/>
  <c r="K54"/>
  <c r="I54"/>
  <c r="I25" s="1"/>
  <c r="I24" s="1"/>
  <c r="H54"/>
  <c r="H53" s="1"/>
  <c r="G54"/>
  <c r="G25" s="1"/>
  <c r="G24" s="1"/>
  <c r="F54"/>
  <c r="F53" s="1"/>
  <c r="E54"/>
  <c r="E53" s="1"/>
  <c r="D54"/>
  <c r="D25"/>
  <c r="K52"/>
  <c r="K23"/>
  <c r="I52"/>
  <c r="I23"/>
  <c r="H52"/>
  <c r="H50" s="1"/>
  <c r="G52"/>
  <c r="G23" s="1"/>
  <c r="E52"/>
  <c r="C52" s="1"/>
  <c r="L52" s="1"/>
  <c r="D52"/>
  <c r="D23" s="1"/>
  <c r="K51"/>
  <c r="I51"/>
  <c r="I50"/>
  <c r="H51"/>
  <c r="H22"/>
  <c r="G51"/>
  <c r="G22"/>
  <c r="E51"/>
  <c r="D51"/>
  <c r="K49"/>
  <c r="K20"/>
  <c r="G49"/>
  <c r="G20" s="1"/>
  <c r="E49"/>
  <c r="E20" s="1"/>
  <c r="K48"/>
  <c r="I48"/>
  <c r="I19" s="1"/>
  <c r="G48"/>
  <c r="G19" s="1"/>
  <c r="E48"/>
  <c r="E19"/>
  <c r="K47"/>
  <c r="K18"/>
  <c r="K17"/>
  <c r="K16"/>
  <c r="K15"/>
  <c r="I47"/>
  <c r="E47"/>
  <c r="E18"/>
  <c r="E17" s="1"/>
  <c r="K43"/>
  <c r="I43"/>
  <c r="G43"/>
  <c r="G14"/>
  <c r="E43"/>
  <c r="E14"/>
  <c r="C14"/>
  <c r="L14"/>
  <c r="K42"/>
  <c r="K13"/>
  <c r="I42"/>
  <c r="G42"/>
  <c r="C42"/>
  <c r="L42"/>
  <c r="E42"/>
  <c r="E13"/>
  <c r="C13"/>
  <c r="L13"/>
  <c r="K41"/>
  <c r="I41"/>
  <c r="I12" s="1"/>
  <c r="I11" s="1"/>
  <c r="K26"/>
  <c r="J26"/>
  <c r="I26"/>
  <c r="G26"/>
  <c r="F26"/>
  <c r="E26"/>
  <c r="K25"/>
  <c r="H23"/>
  <c r="H21" s="1"/>
  <c r="K22"/>
  <c r="E22"/>
  <c r="D22"/>
  <c r="K19"/>
  <c r="I18"/>
  <c r="K14"/>
  <c r="I14"/>
  <c r="I13"/>
  <c r="G13"/>
  <c r="K12"/>
  <c r="K11"/>
  <c r="F28" i="17"/>
  <c r="K51"/>
  <c r="H51"/>
  <c r="K20"/>
  <c r="C58" i="20"/>
  <c r="L58" s="1"/>
  <c r="B58"/>
  <c r="B57"/>
  <c r="H54"/>
  <c r="C55"/>
  <c r="L55" s="1"/>
  <c r="D54"/>
  <c r="B54" s="1"/>
  <c r="C53"/>
  <c r="L53" s="1"/>
  <c r="B53"/>
  <c r="K20"/>
  <c r="E20"/>
  <c r="D20"/>
  <c r="G19"/>
  <c r="E19"/>
  <c r="I47"/>
  <c r="E47"/>
  <c r="K58" i="4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J55"/>
  <c r="I55"/>
  <c r="H55"/>
  <c r="G55"/>
  <c r="F55"/>
  <c r="E55"/>
  <c r="D55"/>
  <c r="K53"/>
  <c r="I53"/>
  <c r="H53"/>
  <c r="G53"/>
  <c r="F53"/>
  <c r="E53"/>
  <c r="D53"/>
  <c r="K52"/>
  <c r="I52"/>
  <c r="G52"/>
  <c r="E52"/>
  <c r="K50"/>
  <c r="K49"/>
  <c r="I49"/>
  <c r="G49"/>
  <c r="E49"/>
  <c r="K48"/>
  <c r="I48"/>
  <c r="C48"/>
  <c r="L48"/>
  <c r="G48"/>
  <c r="E48"/>
  <c r="K44"/>
  <c r="I44"/>
  <c r="G44"/>
  <c r="E44"/>
  <c r="K43"/>
  <c r="I43"/>
  <c r="G43"/>
  <c r="E43"/>
  <c r="K42"/>
  <c r="I42"/>
  <c r="G42"/>
  <c r="E42"/>
  <c r="A64" i="5"/>
  <c r="A94"/>
  <c r="A125"/>
  <c r="A155"/>
  <c r="A185"/>
  <c r="A215"/>
  <c r="K58" i="6"/>
  <c r="J58"/>
  <c r="I58"/>
  <c r="H58"/>
  <c r="G58"/>
  <c r="C58" s="1"/>
  <c r="L58" s="1"/>
  <c r="F58"/>
  <c r="E58"/>
  <c r="D58"/>
  <c r="K57"/>
  <c r="J57"/>
  <c r="I57"/>
  <c r="H57"/>
  <c r="G57"/>
  <c r="C57" s="1"/>
  <c r="L57" s="1"/>
  <c r="F57"/>
  <c r="E57"/>
  <c r="D57"/>
  <c r="K56"/>
  <c r="J56"/>
  <c r="I56"/>
  <c r="H56"/>
  <c r="G56"/>
  <c r="F56"/>
  <c r="E56"/>
  <c r="D56"/>
  <c r="K55"/>
  <c r="K54" s="1"/>
  <c r="J55"/>
  <c r="I55"/>
  <c r="H55"/>
  <c r="G55"/>
  <c r="F55"/>
  <c r="E55"/>
  <c r="E54" s="1"/>
  <c r="D55"/>
  <c r="K53"/>
  <c r="J53"/>
  <c r="I53"/>
  <c r="H53"/>
  <c r="G53"/>
  <c r="F53"/>
  <c r="E53"/>
  <c r="D53"/>
  <c r="K52"/>
  <c r="J52"/>
  <c r="J51" s="1"/>
  <c r="I52"/>
  <c r="H52"/>
  <c r="G52"/>
  <c r="F52"/>
  <c r="E52"/>
  <c r="D52"/>
  <c r="D51" s="1"/>
  <c r="K50"/>
  <c r="K49"/>
  <c r="I49"/>
  <c r="G49"/>
  <c r="E49"/>
  <c r="K48"/>
  <c r="K44"/>
  <c r="I44"/>
  <c r="G44"/>
  <c r="E44"/>
  <c r="K43"/>
  <c r="I43"/>
  <c r="C43" s="1"/>
  <c r="L43" s="1"/>
  <c r="K42"/>
  <c r="A95"/>
  <c r="A65" s="1"/>
  <c r="K57" i="7"/>
  <c r="J57"/>
  <c r="I57"/>
  <c r="H57"/>
  <c r="G57"/>
  <c r="F57"/>
  <c r="E57"/>
  <c r="D57"/>
  <c r="K56"/>
  <c r="K27"/>
  <c r="J56"/>
  <c r="I56"/>
  <c r="H56"/>
  <c r="H27"/>
  <c r="G56"/>
  <c r="G27"/>
  <c r="F56"/>
  <c r="E56"/>
  <c r="D56"/>
  <c r="D27"/>
  <c r="K55"/>
  <c r="K26"/>
  <c r="J55"/>
  <c r="I55"/>
  <c r="H55"/>
  <c r="G55"/>
  <c r="F55"/>
  <c r="E55"/>
  <c r="D55"/>
  <c r="K54"/>
  <c r="K25"/>
  <c r="K24"/>
  <c r="J54"/>
  <c r="I54"/>
  <c r="H54"/>
  <c r="G54"/>
  <c r="F54"/>
  <c r="E54"/>
  <c r="D54"/>
  <c r="K52"/>
  <c r="K23"/>
  <c r="I52"/>
  <c r="C52"/>
  <c r="L52"/>
  <c r="G52"/>
  <c r="E52"/>
  <c r="K51"/>
  <c r="I51"/>
  <c r="I22"/>
  <c r="I21"/>
  <c r="H51"/>
  <c r="G51"/>
  <c r="G50"/>
  <c r="F51"/>
  <c r="F22"/>
  <c r="E51"/>
  <c r="D51"/>
  <c r="D22"/>
  <c r="K49"/>
  <c r="K45" s="1"/>
  <c r="K44" s="1"/>
  <c r="E49"/>
  <c r="E20" s="1"/>
  <c r="K48"/>
  <c r="K19"/>
  <c r="I48"/>
  <c r="I19" s="1"/>
  <c r="C19" s="1"/>
  <c r="L19" s="1"/>
  <c r="G48"/>
  <c r="E48"/>
  <c r="D48"/>
  <c r="D46" s="1"/>
  <c r="K47"/>
  <c r="K46"/>
  <c r="I47"/>
  <c r="I18" s="1"/>
  <c r="G47"/>
  <c r="G46" s="1"/>
  <c r="E47"/>
  <c r="E18" s="1"/>
  <c r="E17" s="1"/>
  <c r="K43"/>
  <c r="K14"/>
  <c r="I43"/>
  <c r="G43"/>
  <c r="E43"/>
  <c r="E14"/>
  <c r="C14"/>
  <c r="L14"/>
  <c r="K42"/>
  <c r="K40" s="1"/>
  <c r="G42"/>
  <c r="G13" s="1"/>
  <c r="E42"/>
  <c r="E13" s="1"/>
  <c r="E11" s="1"/>
  <c r="K41"/>
  <c r="K12"/>
  <c r="I41"/>
  <c r="G41"/>
  <c r="E41"/>
  <c r="J27"/>
  <c r="I27"/>
  <c r="F27"/>
  <c r="E27"/>
  <c r="K85"/>
  <c r="I85"/>
  <c r="I26" s="1"/>
  <c r="H85"/>
  <c r="H26" s="1"/>
  <c r="G85"/>
  <c r="G26" s="1"/>
  <c r="F85"/>
  <c r="F26" s="1"/>
  <c r="E85"/>
  <c r="D85"/>
  <c r="D26" s="1"/>
  <c r="K84"/>
  <c r="J84"/>
  <c r="I84"/>
  <c r="I83" s="1"/>
  <c r="I75" s="1"/>
  <c r="H84"/>
  <c r="H25" s="1"/>
  <c r="G84"/>
  <c r="G25" s="1"/>
  <c r="F84"/>
  <c r="F25" s="1"/>
  <c r="E84"/>
  <c r="D84"/>
  <c r="D25" s="1"/>
  <c r="K82"/>
  <c r="J82"/>
  <c r="I82"/>
  <c r="I23"/>
  <c r="C23"/>
  <c r="L23"/>
  <c r="H82"/>
  <c r="G82"/>
  <c r="F82"/>
  <c r="E82"/>
  <c r="E23"/>
  <c r="D82"/>
  <c r="K81"/>
  <c r="K22"/>
  <c r="J81"/>
  <c r="I81"/>
  <c r="H81"/>
  <c r="G81"/>
  <c r="F81"/>
  <c r="E81"/>
  <c r="E22"/>
  <c r="E21"/>
  <c r="D81"/>
  <c r="K79"/>
  <c r="J79"/>
  <c r="I79"/>
  <c r="H79"/>
  <c r="G79"/>
  <c r="F79"/>
  <c r="E79"/>
  <c r="D79"/>
  <c r="K78"/>
  <c r="J78"/>
  <c r="I78"/>
  <c r="H78"/>
  <c r="G78"/>
  <c r="F78"/>
  <c r="E78"/>
  <c r="E19"/>
  <c r="D78"/>
  <c r="K77"/>
  <c r="J77"/>
  <c r="I77"/>
  <c r="H77"/>
  <c r="G77"/>
  <c r="F77"/>
  <c r="E77"/>
  <c r="D77"/>
  <c r="K73"/>
  <c r="J73"/>
  <c r="I73"/>
  <c r="I14"/>
  <c r="H73"/>
  <c r="G73"/>
  <c r="G14"/>
  <c r="F73"/>
  <c r="E73"/>
  <c r="D73"/>
  <c r="K72"/>
  <c r="J72"/>
  <c r="I72"/>
  <c r="H72"/>
  <c r="G72"/>
  <c r="F72"/>
  <c r="E72"/>
  <c r="D72"/>
  <c r="K71"/>
  <c r="J71"/>
  <c r="I71"/>
  <c r="I12"/>
  <c r="H71"/>
  <c r="G71"/>
  <c r="F71"/>
  <c r="E71"/>
  <c r="E12"/>
  <c r="D71"/>
  <c r="A34"/>
  <c r="A151"/>
  <c r="A122"/>
  <c r="I51" i="8"/>
  <c r="K88" i="9"/>
  <c r="J88"/>
  <c r="I88"/>
  <c r="H88"/>
  <c r="G88"/>
  <c r="F88"/>
  <c r="E88"/>
  <c r="D88"/>
  <c r="B88" s="1"/>
  <c r="K87"/>
  <c r="J87"/>
  <c r="I87"/>
  <c r="H87"/>
  <c r="H27" s="1"/>
  <c r="G87"/>
  <c r="C87" s="1"/>
  <c r="L87" s="1"/>
  <c r="F87"/>
  <c r="E87"/>
  <c r="D87"/>
  <c r="K86"/>
  <c r="J86"/>
  <c r="I86"/>
  <c r="H86"/>
  <c r="G86"/>
  <c r="F86"/>
  <c r="E86"/>
  <c r="D86"/>
  <c r="B86" s="1"/>
  <c r="K85"/>
  <c r="J85"/>
  <c r="I85"/>
  <c r="H85"/>
  <c r="H84" s="1"/>
  <c r="G85"/>
  <c r="G84" s="1"/>
  <c r="C84" s="1"/>
  <c r="L84" s="1"/>
  <c r="F85"/>
  <c r="E85"/>
  <c r="D85"/>
  <c r="K83"/>
  <c r="I83"/>
  <c r="H83"/>
  <c r="B83" s="1"/>
  <c r="G83"/>
  <c r="E83"/>
  <c r="E81" s="1"/>
  <c r="D83"/>
  <c r="K82"/>
  <c r="I82"/>
  <c r="H82"/>
  <c r="G82"/>
  <c r="E82"/>
  <c r="D82"/>
  <c r="K80"/>
  <c r="E80"/>
  <c r="K79"/>
  <c r="J79"/>
  <c r="I79"/>
  <c r="H79"/>
  <c r="G79"/>
  <c r="G77" s="1"/>
  <c r="F79"/>
  <c r="E79"/>
  <c r="D79"/>
  <c r="K78"/>
  <c r="K77" s="1"/>
  <c r="K76" s="1"/>
  <c r="K89" s="1"/>
  <c r="G78"/>
  <c r="E78"/>
  <c r="D78"/>
  <c r="K74"/>
  <c r="J74"/>
  <c r="I74"/>
  <c r="H74"/>
  <c r="G74"/>
  <c r="F74"/>
  <c r="B74" s="1"/>
  <c r="E74"/>
  <c r="D74"/>
  <c r="K73"/>
  <c r="J73"/>
  <c r="I73"/>
  <c r="H73"/>
  <c r="G73"/>
  <c r="F73"/>
  <c r="E73"/>
  <c r="D73"/>
  <c r="K72"/>
  <c r="K71" s="1"/>
  <c r="I72"/>
  <c r="G72"/>
  <c r="E72"/>
  <c r="K58"/>
  <c r="K28" s="1"/>
  <c r="J58"/>
  <c r="I58"/>
  <c r="H58"/>
  <c r="G58"/>
  <c r="F58"/>
  <c r="F28" s="1"/>
  <c r="E58"/>
  <c r="D58"/>
  <c r="K57"/>
  <c r="J57"/>
  <c r="I57"/>
  <c r="H57"/>
  <c r="G57"/>
  <c r="F57"/>
  <c r="B57" s="1"/>
  <c r="E57"/>
  <c r="D57"/>
  <c r="K56"/>
  <c r="J56"/>
  <c r="I56"/>
  <c r="H56"/>
  <c r="G56"/>
  <c r="C56" s="1"/>
  <c r="L56" s="1"/>
  <c r="F56"/>
  <c r="B56" s="1"/>
  <c r="E56"/>
  <c r="D56"/>
  <c r="K55"/>
  <c r="J55"/>
  <c r="J25"/>
  <c r="I55"/>
  <c r="I25" s="1"/>
  <c r="H55"/>
  <c r="H54" s="1"/>
  <c r="G55"/>
  <c r="F55"/>
  <c r="F54" s="1"/>
  <c r="E55"/>
  <c r="E54" s="1"/>
  <c r="D55"/>
  <c r="K53"/>
  <c r="I53"/>
  <c r="G53"/>
  <c r="E53"/>
  <c r="K52"/>
  <c r="I52"/>
  <c r="G52"/>
  <c r="E52"/>
  <c r="K50"/>
  <c r="K20" s="1"/>
  <c r="F50"/>
  <c r="E50"/>
  <c r="D50"/>
  <c r="K49"/>
  <c r="I49"/>
  <c r="G49"/>
  <c r="G19" s="1"/>
  <c r="E49"/>
  <c r="E19" s="1"/>
  <c r="K48"/>
  <c r="G48"/>
  <c r="G47" s="1"/>
  <c r="E48"/>
  <c r="D48"/>
  <c r="K44"/>
  <c r="E44"/>
  <c r="D44"/>
  <c r="D14" s="1"/>
  <c r="K43"/>
  <c r="I43"/>
  <c r="C43"/>
  <c r="L43" s="1"/>
  <c r="G43"/>
  <c r="E43"/>
  <c r="K42"/>
  <c r="I42"/>
  <c r="G42"/>
  <c r="E42"/>
  <c r="D26"/>
  <c r="K88" i="18"/>
  <c r="J88"/>
  <c r="I88"/>
  <c r="H88"/>
  <c r="H28"/>
  <c r="G88"/>
  <c r="F88"/>
  <c r="E88"/>
  <c r="D88"/>
  <c r="D28"/>
  <c r="K87"/>
  <c r="J87"/>
  <c r="I87"/>
  <c r="H87"/>
  <c r="G87"/>
  <c r="G27"/>
  <c r="F87"/>
  <c r="E87"/>
  <c r="D87"/>
  <c r="K86"/>
  <c r="J86"/>
  <c r="I86"/>
  <c r="H86"/>
  <c r="G86"/>
  <c r="G26"/>
  <c r="F86"/>
  <c r="E86"/>
  <c r="D86"/>
  <c r="K85"/>
  <c r="K25" s="1"/>
  <c r="K24" s="1"/>
  <c r="K16" s="1"/>
  <c r="J85"/>
  <c r="J25" s="1"/>
  <c r="I85"/>
  <c r="H85"/>
  <c r="G85"/>
  <c r="F85"/>
  <c r="E85"/>
  <c r="D85"/>
  <c r="K83"/>
  <c r="J83"/>
  <c r="I83"/>
  <c r="H83"/>
  <c r="G83"/>
  <c r="G23"/>
  <c r="F83"/>
  <c r="E83"/>
  <c r="D83"/>
  <c r="K82"/>
  <c r="J82"/>
  <c r="I82"/>
  <c r="H82"/>
  <c r="G82"/>
  <c r="G22"/>
  <c r="F82"/>
  <c r="E82"/>
  <c r="D82"/>
  <c r="K80"/>
  <c r="I80"/>
  <c r="G80"/>
  <c r="E80"/>
  <c r="K79"/>
  <c r="J79"/>
  <c r="J19" s="1"/>
  <c r="I79"/>
  <c r="H79"/>
  <c r="G79"/>
  <c r="F79"/>
  <c r="F19" s="1"/>
  <c r="E79"/>
  <c r="D79"/>
  <c r="K78"/>
  <c r="I78"/>
  <c r="I77" s="1"/>
  <c r="K74"/>
  <c r="J74"/>
  <c r="I74"/>
  <c r="H74"/>
  <c r="G74"/>
  <c r="F74"/>
  <c r="E74"/>
  <c r="D74"/>
  <c r="K73"/>
  <c r="J73"/>
  <c r="I73"/>
  <c r="H73"/>
  <c r="G73"/>
  <c r="F73"/>
  <c r="E73"/>
  <c r="D73"/>
  <c r="K72"/>
  <c r="I72"/>
  <c r="G72"/>
  <c r="E72"/>
  <c r="K58"/>
  <c r="J58"/>
  <c r="J54"/>
  <c r="I58"/>
  <c r="I54"/>
  <c r="H58"/>
  <c r="G58"/>
  <c r="F58"/>
  <c r="F28"/>
  <c r="E58"/>
  <c r="D58"/>
  <c r="K57"/>
  <c r="J57"/>
  <c r="I57"/>
  <c r="H57"/>
  <c r="H27"/>
  <c r="G57"/>
  <c r="F57"/>
  <c r="E57"/>
  <c r="D57"/>
  <c r="D27"/>
  <c r="K56"/>
  <c r="J56"/>
  <c r="I56"/>
  <c r="H56"/>
  <c r="H26"/>
  <c r="G56"/>
  <c r="F56"/>
  <c r="E56"/>
  <c r="D56"/>
  <c r="D26"/>
  <c r="K55"/>
  <c r="J55"/>
  <c r="I55"/>
  <c r="H55"/>
  <c r="G55"/>
  <c r="F55"/>
  <c r="E55"/>
  <c r="D55"/>
  <c r="K53"/>
  <c r="J53"/>
  <c r="I53"/>
  <c r="H53"/>
  <c r="H23"/>
  <c r="G53"/>
  <c r="F53"/>
  <c r="E53"/>
  <c r="D53"/>
  <c r="D23"/>
  <c r="K52"/>
  <c r="J52"/>
  <c r="I52"/>
  <c r="H52"/>
  <c r="H22"/>
  <c r="G52"/>
  <c r="F52"/>
  <c r="E52"/>
  <c r="D52"/>
  <c r="D22"/>
  <c r="K50"/>
  <c r="K20"/>
  <c r="I50"/>
  <c r="I20" s="1"/>
  <c r="G50"/>
  <c r="G20" s="1"/>
  <c r="E50"/>
  <c r="E20" s="1"/>
  <c r="D50"/>
  <c r="K49"/>
  <c r="K19"/>
  <c r="I49"/>
  <c r="I19" s="1"/>
  <c r="G49"/>
  <c r="G19" s="1"/>
  <c r="E49"/>
  <c r="K48"/>
  <c r="K18"/>
  <c r="K17"/>
  <c r="I48"/>
  <c r="E48"/>
  <c r="K44"/>
  <c r="I44"/>
  <c r="I14" s="1"/>
  <c r="I11" s="1"/>
  <c r="K43"/>
  <c r="K13"/>
  <c r="I43"/>
  <c r="G43"/>
  <c r="C43"/>
  <c r="L43"/>
  <c r="E43"/>
  <c r="K42"/>
  <c r="K12"/>
  <c r="K11"/>
  <c r="I42"/>
  <c r="G42"/>
  <c r="G12"/>
  <c r="E42"/>
  <c r="E12"/>
  <c r="K28"/>
  <c r="J28"/>
  <c r="I28"/>
  <c r="E28"/>
  <c r="K27"/>
  <c r="J27"/>
  <c r="I27"/>
  <c r="F27"/>
  <c r="E27"/>
  <c r="K26"/>
  <c r="J26"/>
  <c r="I26"/>
  <c r="F26"/>
  <c r="E26"/>
  <c r="K23"/>
  <c r="J23"/>
  <c r="I23"/>
  <c r="F23"/>
  <c r="E23"/>
  <c r="K22"/>
  <c r="J22"/>
  <c r="I22"/>
  <c r="F22"/>
  <c r="E22"/>
  <c r="K14"/>
  <c r="I13"/>
  <c r="E13"/>
  <c r="I12"/>
  <c r="A95"/>
  <c r="A125"/>
  <c r="K88" i="19"/>
  <c r="J88"/>
  <c r="I88"/>
  <c r="H88"/>
  <c r="G88"/>
  <c r="F88"/>
  <c r="E88"/>
  <c r="D88"/>
  <c r="K87"/>
  <c r="J87"/>
  <c r="I87"/>
  <c r="H87"/>
  <c r="G87"/>
  <c r="F87"/>
  <c r="B87" s="1"/>
  <c r="E87"/>
  <c r="C87" s="1"/>
  <c r="L87" s="1"/>
  <c r="D87"/>
  <c r="K86"/>
  <c r="J86"/>
  <c r="I86"/>
  <c r="H86"/>
  <c r="G86"/>
  <c r="F86"/>
  <c r="B86" s="1"/>
  <c r="E86"/>
  <c r="C86" s="1"/>
  <c r="L86" s="1"/>
  <c r="D86"/>
  <c r="K85"/>
  <c r="K84" s="1"/>
  <c r="J85"/>
  <c r="J84" s="1"/>
  <c r="I85"/>
  <c r="H85"/>
  <c r="H24" s="1"/>
  <c r="G85"/>
  <c r="F85"/>
  <c r="E85"/>
  <c r="D85"/>
  <c r="K83"/>
  <c r="J83"/>
  <c r="I83"/>
  <c r="H83"/>
  <c r="G83"/>
  <c r="F83"/>
  <c r="B83" s="1"/>
  <c r="E83"/>
  <c r="D83"/>
  <c r="K82"/>
  <c r="K81" s="1"/>
  <c r="J82"/>
  <c r="I82"/>
  <c r="H82"/>
  <c r="H81" s="1"/>
  <c r="G82"/>
  <c r="G81" s="1"/>
  <c r="F82"/>
  <c r="E82"/>
  <c r="D82"/>
  <c r="K80"/>
  <c r="I80"/>
  <c r="H80"/>
  <c r="D80"/>
  <c r="K79"/>
  <c r="J79"/>
  <c r="I79"/>
  <c r="H79"/>
  <c r="G79"/>
  <c r="F79"/>
  <c r="E79"/>
  <c r="D79"/>
  <c r="B79" s="1"/>
  <c r="K78"/>
  <c r="K74"/>
  <c r="J74"/>
  <c r="I74"/>
  <c r="H74"/>
  <c r="G74"/>
  <c r="F74"/>
  <c r="E74"/>
  <c r="D74"/>
  <c r="B74" s="1"/>
  <c r="K73"/>
  <c r="J73"/>
  <c r="I73"/>
  <c r="H73"/>
  <c r="G73"/>
  <c r="F73"/>
  <c r="E73"/>
  <c r="C73" s="1"/>
  <c r="L73" s="1"/>
  <c r="D73"/>
  <c r="K72"/>
  <c r="K71"/>
  <c r="I72"/>
  <c r="K58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B56" s="1"/>
  <c r="E56"/>
  <c r="C56" s="1"/>
  <c r="L56" s="1"/>
  <c r="D56"/>
  <c r="B55"/>
  <c r="K53"/>
  <c r="I53"/>
  <c r="G53"/>
  <c r="G51" s="1"/>
  <c r="E53"/>
  <c r="K52"/>
  <c r="I52"/>
  <c r="H52"/>
  <c r="H51" s="1"/>
  <c r="G52"/>
  <c r="F52"/>
  <c r="E52"/>
  <c r="D52"/>
  <c r="K50"/>
  <c r="I50"/>
  <c r="E50"/>
  <c r="K49"/>
  <c r="I49"/>
  <c r="G49"/>
  <c r="G19" s="1"/>
  <c r="E49"/>
  <c r="K48"/>
  <c r="K18" s="1"/>
  <c r="K44"/>
  <c r="I44"/>
  <c r="G44"/>
  <c r="E44"/>
  <c r="K43"/>
  <c r="I43"/>
  <c r="I13" s="1"/>
  <c r="G43"/>
  <c r="G13" s="1"/>
  <c r="E43"/>
  <c r="E13" s="1"/>
  <c r="K42"/>
  <c r="K11" s="1"/>
  <c r="I42"/>
  <c r="D42"/>
  <c r="D173" i="9"/>
  <c r="D53" s="1"/>
  <c r="D143" i="8"/>
  <c r="F143" i="4"/>
  <c r="B143"/>
  <c r="J52" i="19"/>
  <c r="D172" i="9"/>
  <c r="D171" s="1"/>
  <c r="D166" s="1"/>
  <c r="D142" i="4"/>
  <c r="D141"/>
  <c r="D136" s="1"/>
  <c r="F51" i="16"/>
  <c r="F22"/>
  <c r="D105"/>
  <c r="D49"/>
  <c r="D20" s="1"/>
  <c r="D175" i="4"/>
  <c r="F175" s="1"/>
  <c r="B140" i="17"/>
  <c r="D235" i="5"/>
  <c r="F235" s="1"/>
  <c r="D20" i="8"/>
  <c r="D235" i="34"/>
  <c r="D115" s="1"/>
  <c r="K58" i="3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J55"/>
  <c r="I55"/>
  <c r="H55"/>
  <c r="H54" s="1"/>
  <c r="G55"/>
  <c r="F55"/>
  <c r="E55"/>
  <c r="E54" s="1"/>
  <c r="D55"/>
  <c r="B55" s="1"/>
  <c r="K53"/>
  <c r="I53"/>
  <c r="G53"/>
  <c r="E53"/>
  <c r="C53" s="1"/>
  <c r="L53" s="1"/>
  <c r="K52"/>
  <c r="H52"/>
  <c r="G52"/>
  <c r="E52"/>
  <c r="D52"/>
  <c r="K50"/>
  <c r="D50"/>
  <c r="K49"/>
  <c r="I49"/>
  <c r="G49"/>
  <c r="E49"/>
  <c r="K48"/>
  <c r="K44"/>
  <c r="K43"/>
  <c r="D43"/>
  <c r="K42"/>
  <c r="G42"/>
  <c r="J54" i="10"/>
  <c r="I54"/>
  <c r="G51"/>
  <c r="E51"/>
  <c r="K166"/>
  <c r="K170"/>
  <c r="K173"/>
  <c r="K160"/>
  <c r="K196"/>
  <c r="K200"/>
  <c r="K203"/>
  <c r="K190"/>
  <c r="K58" i="11"/>
  <c r="J58"/>
  <c r="I58"/>
  <c r="H58"/>
  <c r="G58"/>
  <c r="F58"/>
  <c r="E58"/>
  <c r="D58"/>
  <c r="K57"/>
  <c r="J57"/>
  <c r="I57"/>
  <c r="H57"/>
  <c r="G57"/>
  <c r="F57"/>
  <c r="E57"/>
  <c r="D57"/>
  <c r="K56"/>
  <c r="J56"/>
  <c r="I56"/>
  <c r="H56"/>
  <c r="G56"/>
  <c r="F56"/>
  <c r="E56"/>
  <c r="D56"/>
  <c r="K55"/>
  <c r="K54" s="1"/>
  <c r="I55"/>
  <c r="H55"/>
  <c r="G55"/>
  <c r="E55"/>
  <c r="D55"/>
  <c r="K53"/>
  <c r="I53"/>
  <c r="G53"/>
  <c r="E53"/>
  <c r="K52"/>
  <c r="I52"/>
  <c r="G52"/>
  <c r="E52"/>
  <c r="E51" s="1"/>
  <c r="K50"/>
  <c r="K20" s="1"/>
  <c r="H50"/>
  <c r="G50"/>
  <c r="F50"/>
  <c r="F20" s="1"/>
  <c r="D50"/>
  <c r="K49"/>
  <c r="K19" s="1"/>
  <c r="I49"/>
  <c r="G49"/>
  <c r="G19" s="1"/>
  <c r="E49"/>
  <c r="E19" s="1"/>
  <c r="K48"/>
  <c r="K18" s="1"/>
  <c r="K44"/>
  <c r="K14" s="1"/>
  <c r="G44"/>
  <c r="G14" s="1"/>
  <c r="E44"/>
  <c r="E14" s="1"/>
  <c r="K43"/>
  <c r="K13" s="1"/>
  <c r="I43"/>
  <c r="I13" s="1"/>
  <c r="G43"/>
  <c r="G13" s="1"/>
  <c r="E43"/>
  <c r="E13" s="1"/>
  <c r="K42"/>
  <c r="K12" s="1"/>
  <c r="G42"/>
  <c r="G12" s="1"/>
  <c r="E42"/>
  <c r="E12" s="1"/>
  <c r="D42"/>
  <c r="D12" s="1"/>
  <c r="A35"/>
  <c r="A65" s="1"/>
  <c r="K58" i="2"/>
  <c r="K54" s="1"/>
  <c r="J58"/>
  <c r="I58"/>
  <c r="I54"/>
  <c r="H58"/>
  <c r="B58" s="1"/>
  <c r="G58"/>
  <c r="F58"/>
  <c r="E58"/>
  <c r="C58" s="1"/>
  <c r="D58"/>
  <c r="K57"/>
  <c r="J57"/>
  <c r="I57"/>
  <c r="H57"/>
  <c r="G57"/>
  <c r="F57"/>
  <c r="B57" s="1"/>
  <c r="E57"/>
  <c r="D57"/>
  <c r="K56"/>
  <c r="J56"/>
  <c r="I56"/>
  <c r="H56"/>
  <c r="G56"/>
  <c r="F56"/>
  <c r="B56" s="1"/>
  <c r="E56"/>
  <c r="C56" s="1"/>
  <c r="D56"/>
  <c r="K55"/>
  <c r="J55"/>
  <c r="I55"/>
  <c r="H55"/>
  <c r="G55"/>
  <c r="F55"/>
  <c r="B55" s="1"/>
  <c r="E55"/>
  <c r="E54" s="1"/>
  <c r="C54" s="1"/>
  <c r="L54" s="1"/>
  <c r="D55"/>
  <c r="K52"/>
  <c r="J52"/>
  <c r="I52"/>
  <c r="I51" s="1"/>
  <c r="H52"/>
  <c r="G52"/>
  <c r="F52"/>
  <c r="E52"/>
  <c r="C52" s="1"/>
  <c r="D52"/>
  <c r="K49"/>
  <c r="I49"/>
  <c r="G49"/>
  <c r="E49"/>
  <c r="E19" s="1"/>
  <c r="K48"/>
  <c r="D48"/>
  <c r="D47" s="1"/>
  <c r="K44"/>
  <c r="D44"/>
  <c r="D14" s="1"/>
  <c r="K43"/>
  <c r="D43"/>
  <c r="D13" s="1"/>
  <c r="K42"/>
  <c r="A183"/>
  <c r="A212" s="1"/>
  <c r="A122"/>
  <c r="A181" s="1"/>
  <c r="K88" i="1"/>
  <c r="J88"/>
  <c r="I88"/>
  <c r="H88"/>
  <c r="G88"/>
  <c r="F88"/>
  <c r="E88"/>
  <c r="D88"/>
  <c r="K87"/>
  <c r="J87"/>
  <c r="I87"/>
  <c r="I27"/>
  <c r="H87"/>
  <c r="G87"/>
  <c r="F87"/>
  <c r="E87"/>
  <c r="E27"/>
  <c r="D87"/>
  <c r="K86"/>
  <c r="J86"/>
  <c r="I86"/>
  <c r="H86"/>
  <c r="G86"/>
  <c r="F86"/>
  <c r="E86"/>
  <c r="D86"/>
  <c r="K85"/>
  <c r="K84"/>
  <c r="J85"/>
  <c r="I85"/>
  <c r="H85"/>
  <c r="G85"/>
  <c r="F85"/>
  <c r="F84"/>
  <c r="E85"/>
  <c r="D85"/>
  <c r="K83"/>
  <c r="K23"/>
  <c r="K21"/>
  <c r="I83"/>
  <c r="H83"/>
  <c r="G83"/>
  <c r="E83"/>
  <c r="E23" s="1"/>
  <c r="D83"/>
  <c r="D23" s="1"/>
  <c r="K82"/>
  <c r="H82"/>
  <c r="H81"/>
  <c r="G82"/>
  <c r="G81" s="1"/>
  <c r="C81" s="1"/>
  <c r="L81" s="1"/>
  <c r="E82"/>
  <c r="C82" s="1"/>
  <c r="L82" s="1"/>
  <c r="D82"/>
  <c r="B82" s="1"/>
  <c r="K80"/>
  <c r="F80"/>
  <c r="E80"/>
  <c r="E20" s="1"/>
  <c r="D80"/>
  <c r="K79"/>
  <c r="J79"/>
  <c r="I79"/>
  <c r="H79"/>
  <c r="H19" s="1"/>
  <c r="G79"/>
  <c r="C79" s="1"/>
  <c r="L79" s="1"/>
  <c r="F79"/>
  <c r="E79"/>
  <c r="D79"/>
  <c r="B79" s="1"/>
  <c r="K78"/>
  <c r="K18"/>
  <c r="K17"/>
  <c r="G78"/>
  <c r="E78"/>
  <c r="D78"/>
  <c r="K74"/>
  <c r="J74"/>
  <c r="I74"/>
  <c r="H74"/>
  <c r="G74"/>
  <c r="F74"/>
  <c r="E74"/>
  <c r="D74"/>
  <c r="K73"/>
  <c r="J73"/>
  <c r="I73"/>
  <c r="H73"/>
  <c r="G73"/>
  <c r="F73"/>
  <c r="E73"/>
  <c r="D73"/>
  <c r="K72"/>
  <c r="K71"/>
  <c r="G72"/>
  <c r="C72" s="1"/>
  <c r="L72" s="1"/>
  <c r="E72"/>
  <c r="E71"/>
  <c r="K58"/>
  <c r="J58"/>
  <c r="I58"/>
  <c r="H58"/>
  <c r="H28"/>
  <c r="G58"/>
  <c r="F58"/>
  <c r="E58"/>
  <c r="K57"/>
  <c r="J57"/>
  <c r="I57"/>
  <c r="H57"/>
  <c r="G57"/>
  <c r="C57"/>
  <c r="L57"/>
  <c r="F57"/>
  <c r="E57"/>
  <c r="K56"/>
  <c r="J56"/>
  <c r="I56"/>
  <c r="H56"/>
  <c r="G56"/>
  <c r="F56"/>
  <c r="E56"/>
  <c r="K55"/>
  <c r="J55"/>
  <c r="I55"/>
  <c r="H55"/>
  <c r="B55"/>
  <c r="G55"/>
  <c r="F55"/>
  <c r="E55"/>
  <c r="K53"/>
  <c r="I53"/>
  <c r="H53"/>
  <c r="H23"/>
  <c r="H21" s="1"/>
  <c r="G53"/>
  <c r="C53" s="1"/>
  <c r="L53" s="1"/>
  <c r="E53"/>
  <c r="K52"/>
  <c r="I52"/>
  <c r="I22"/>
  <c r="H52"/>
  <c r="H51"/>
  <c r="G52"/>
  <c r="E52"/>
  <c r="K50"/>
  <c r="K20"/>
  <c r="H50"/>
  <c r="G50"/>
  <c r="F50"/>
  <c r="E50"/>
  <c r="K49"/>
  <c r="I49"/>
  <c r="G49"/>
  <c r="E49"/>
  <c r="E19" s="1"/>
  <c r="K48"/>
  <c r="I48"/>
  <c r="G48"/>
  <c r="G47" s="1"/>
  <c r="E48"/>
  <c r="K44"/>
  <c r="K14" s="1"/>
  <c r="G44"/>
  <c r="G14" s="1"/>
  <c r="E44"/>
  <c r="K43"/>
  <c r="K41" s="1"/>
  <c r="K59" s="1"/>
  <c r="G43"/>
  <c r="G41" s="1"/>
  <c r="E43"/>
  <c r="E13" s="1"/>
  <c r="K42"/>
  <c r="K12"/>
  <c r="G42"/>
  <c r="F42"/>
  <c r="E42"/>
  <c r="E12" s="1"/>
  <c r="C116" i="2"/>
  <c r="L116" s="1"/>
  <c r="F205" i="11"/>
  <c r="J83" i="1"/>
  <c r="B205" i="3"/>
  <c r="J83" i="10"/>
  <c r="F83" i="9"/>
  <c r="J83"/>
  <c r="J82" i="3"/>
  <c r="J81" s="1"/>
  <c r="F82" i="9"/>
  <c r="J82"/>
  <c r="B257" i="1"/>
  <c r="D197" i="2"/>
  <c r="D50" s="1"/>
  <c r="H80" i="3"/>
  <c r="D199" i="10"/>
  <c r="F199" s="1"/>
  <c r="D231" i="9"/>
  <c r="F231" s="1"/>
  <c r="D140" i="18"/>
  <c r="D80" s="1"/>
  <c r="G80" i="1"/>
  <c r="G80" i="19"/>
  <c r="G80" i="9"/>
  <c r="G78" i="18"/>
  <c r="G77" s="1"/>
  <c r="E78" i="19"/>
  <c r="E78" i="18"/>
  <c r="D132"/>
  <c r="D72" s="1"/>
  <c r="D131"/>
  <c r="D192" i="9"/>
  <c r="F192" s="1"/>
  <c r="D72"/>
  <c r="G72" i="19"/>
  <c r="G71" s="1"/>
  <c r="E72"/>
  <c r="H55" i="31"/>
  <c r="H25" s="1"/>
  <c r="H24" s="1"/>
  <c r="F145" i="11"/>
  <c r="E48" i="2"/>
  <c r="C48" s="1"/>
  <c r="E48" i="3"/>
  <c r="E48" i="11"/>
  <c r="E48" i="19"/>
  <c r="E47" s="1"/>
  <c r="E50" i="3"/>
  <c r="E50" i="11"/>
  <c r="E50" i="4"/>
  <c r="E41" i="16"/>
  <c r="E40" s="1"/>
  <c r="E42" i="3"/>
  <c r="E42" i="19"/>
  <c r="E12" s="1"/>
  <c r="E12" i="20"/>
  <c r="E43" i="2"/>
  <c r="E13" s="1"/>
  <c r="E43" i="3"/>
  <c r="E44"/>
  <c r="E14" s="1"/>
  <c r="G48"/>
  <c r="G48" i="11"/>
  <c r="G47" s="1"/>
  <c r="G50" i="3"/>
  <c r="G50" i="19"/>
  <c r="G50" i="9"/>
  <c r="G20" i="20"/>
  <c r="F41" i="16"/>
  <c r="F12" s="1"/>
  <c r="F11" s="1"/>
  <c r="G41"/>
  <c r="G12" s="1"/>
  <c r="G11" s="1"/>
  <c r="D107" i="10"/>
  <c r="D49" i="3"/>
  <c r="D49" i="19"/>
  <c r="D49" i="18"/>
  <c r="D19" s="1"/>
  <c r="D49" i="9"/>
  <c r="D49" i="4"/>
  <c r="B49" i="20"/>
  <c r="D42" i="9"/>
  <c r="D42" i="8"/>
  <c r="D102" i="4"/>
  <c r="D42"/>
  <c r="D102" i="17"/>
  <c r="D43" i="11"/>
  <c r="D13" s="1"/>
  <c r="D43" i="19"/>
  <c r="D13" s="1"/>
  <c r="D43" i="18"/>
  <c r="D13"/>
  <c r="D43" i="8"/>
  <c r="D103" i="4"/>
  <c r="D43" i="20"/>
  <c r="D13" s="1"/>
  <c r="D103" i="17"/>
  <c r="D43" s="1"/>
  <c r="D104" i="4"/>
  <c r="D44"/>
  <c r="D44" i="20"/>
  <c r="D14" s="1"/>
  <c r="D104" i="17"/>
  <c r="D44" s="1"/>
  <c r="D14" s="1"/>
  <c r="D172" i="11"/>
  <c r="D52" s="1"/>
  <c r="D22" s="1"/>
  <c r="D173"/>
  <c r="D53" s="1"/>
  <c r="D23" s="1"/>
  <c r="F49" i="3"/>
  <c r="F49" i="11"/>
  <c r="F49" i="19"/>
  <c r="F19" s="1"/>
  <c r="F49" i="6"/>
  <c r="F49" i="4"/>
  <c r="F50" i="18"/>
  <c r="F44" i="19"/>
  <c r="F104" i="4"/>
  <c r="F44"/>
  <c r="F14" s="1"/>
  <c r="F52" i="3"/>
  <c r="J170" i="1"/>
  <c r="F53" i="3"/>
  <c r="B108" i="15"/>
  <c r="H49" i="3"/>
  <c r="B49" s="1"/>
  <c r="H49" i="4"/>
  <c r="H107" i="15"/>
  <c r="H50" i="9"/>
  <c r="H44" i="19"/>
  <c r="H104" i="4"/>
  <c r="H50" i="3"/>
  <c r="J49" i="4"/>
  <c r="B140" i="1"/>
  <c r="B110" i="4"/>
  <c r="B198" i="1"/>
  <c r="B169"/>
  <c r="J52" i="3"/>
  <c r="A206" i="12"/>
  <c r="E85" i="2"/>
  <c r="E25" s="1"/>
  <c r="F85"/>
  <c r="F84" s="1"/>
  <c r="G85"/>
  <c r="G25" s="1"/>
  <c r="G24" s="1"/>
  <c r="H85"/>
  <c r="H25" s="1"/>
  <c r="I85"/>
  <c r="I84" s="1"/>
  <c r="J85"/>
  <c r="J84" s="1"/>
  <c r="K85"/>
  <c r="K25" s="1"/>
  <c r="K24" s="1"/>
  <c r="G112"/>
  <c r="I112"/>
  <c r="D112"/>
  <c r="D85"/>
  <c r="D25" s="1"/>
  <c r="D24" s="1"/>
  <c r="A25"/>
  <c r="G25" i="23"/>
  <c r="J25"/>
  <c r="G80" i="4"/>
  <c r="E80"/>
  <c r="K80"/>
  <c r="K20"/>
  <c r="G79" i="5"/>
  <c r="C79" s="1"/>
  <c r="L79" s="1"/>
  <c r="G109"/>
  <c r="C109" s="1"/>
  <c r="L109" s="1"/>
  <c r="E79"/>
  <c r="E109"/>
  <c r="I79"/>
  <c r="I109"/>
  <c r="K79"/>
  <c r="K109"/>
  <c r="E80" i="15"/>
  <c r="E20" s="1"/>
  <c r="I80"/>
  <c r="I20" s="1"/>
  <c r="K80"/>
  <c r="E80" i="17"/>
  <c r="E20" s="1"/>
  <c r="K80"/>
  <c r="C110" i="4"/>
  <c r="G80" i="10"/>
  <c r="E80"/>
  <c r="E20" s="1"/>
  <c r="K80"/>
  <c r="G80" i="3"/>
  <c r="E80"/>
  <c r="K80"/>
  <c r="C80" i="2"/>
  <c r="K20"/>
  <c r="F144" i="23"/>
  <c r="H144"/>
  <c r="B145"/>
  <c r="K26" i="9"/>
  <c r="I26"/>
  <c r="G114"/>
  <c r="C115"/>
  <c r="L115" s="1"/>
  <c r="F25"/>
  <c r="E25"/>
  <c r="A55"/>
  <c r="A25" i="10"/>
  <c r="A85" s="1"/>
  <c r="A55" i="11"/>
  <c r="A85" s="1"/>
  <c r="E85" i="15"/>
  <c r="E25" s="1"/>
  <c r="E227" i="34"/>
  <c r="E231"/>
  <c r="E226"/>
  <c r="E234"/>
  <c r="G227"/>
  <c r="G231"/>
  <c r="G234"/>
  <c r="I227"/>
  <c r="I231"/>
  <c r="I234"/>
  <c r="K227"/>
  <c r="K231"/>
  <c r="K234"/>
  <c r="E221"/>
  <c r="C221"/>
  <c r="L221"/>
  <c r="G221"/>
  <c r="I221"/>
  <c r="K221"/>
  <c r="C238"/>
  <c r="L238"/>
  <c r="C237"/>
  <c r="L237"/>
  <c r="C236"/>
  <c r="L236"/>
  <c r="C235"/>
  <c r="L235"/>
  <c r="C233"/>
  <c r="L233"/>
  <c r="C232"/>
  <c r="L232"/>
  <c r="C230"/>
  <c r="L230" s="1"/>
  <c r="C229"/>
  <c r="L229"/>
  <c r="C228"/>
  <c r="L228"/>
  <c r="C227"/>
  <c r="L227"/>
  <c r="C224"/>
  <c r="L224"/>
  <c r="C223"/>
  <c r="L223"/>
  <c r="C222"/>
  <c r="L222"/>
  <c r="E197"/>
  <c r="E196" s="1"/>
  <c r="E201"/>
  <c r="E204"/>
  <c r="G197"/>
  <c r="C197" s="1"/>
  <c r="L197" s="1"/>
  <c r="G201"/>
  <c r="G204"/>
  <c r="I197"/>
  <c r="I201"/>
  <c r="I196"/>
  <c r="I204"/>
  <c r="K197"/>
  <c r="K201"/>
  <c r="K204"/>
  <c r="E191"/>
  <c r="G191"/>
  <c r="C191"/>
  <c r="L191"/>
  <c r="I191"/>
  <c r="K191"/>
  <c r="C208"/>
  <c r="L208"/>
  <c r="C207"/>
  <c r="L207"/>
  <c r="C206"/>
  <c r="L206"/>
  <c r="C205"/>
  <c r="L205"/>
  <c r="C203"/>
  <c r="L203"/>
  <c r="C202"/>
  <c r="L202" s="1"/>
  <c r="C200"/>
  <c r="L200" s="1"/>
  <c r="C199"/>
  <c r="L199"/>
  <c r="C198"/>
  <c r="L198"/>
  <c r="C194"/>
  <c r="L194"/>
  <c r="C193"/>
  <c r="L193"/>
  <c r="C192"/>
  <c r="L192"/>
  <c r="G141"/>
  <c r="G144"/>
  <c r="C144"/>
  <c r="L144"/>
  <c r="E137"/>
  <c r="E136" s="1"/>
  <c r="E141"/>
  <c r="E144"/>
  <c r="I137"/>
  <c r="I136" s="1"/>
  <c r="I141"/>
  <c r="I144"/>
  <c r="K137"/>
  <c r="K141"/>
  <c r="K144"/>
  <c r="E131"/>
  <c r="G131"/>
  <c r="I131"/>
  <c r="K131"/>
  <c r="D141"/>
  <c r="D144"/>
  <c r="F141"/>
  <c r="B141"/>
  <c r="F144"/>
  <c r="H141"/>
  <c r="H144"/>
  <c r="J141"/>
  <c r="J144"/>
  <c r="C148"/>
  <c r="L148"/>
  <c r="C147"/>
  <c r="L147"/>
  <c r="C146"/>
  <c r="L146"/>
  <c r="C145"/>
  <c r="L145"/>
  <c r="C143"/>
  <c r="L143"/>
  <c r="C142"/>
  <c r="L142"/>
  <c r="C140"/>
  <c r="L140" s="1"/>
  <c r="C139"/>
  <c r="L139" s="1"/>
  <c r="C138"/>
  <c r="L138" s="1"/>
  <c r="C134"/>
  <c r="L134"/>
  <c r="C133"/>
  <c r="L133"/>
  <c r="C132"/>
  <c r="L132"/>
  <c r="E108"/>
  <c r="E109"/>
  <c r="E110"/>
  <c r="E112"/>
  <c r="E113"/>
  <c r="E115"/>
  <c r="E25"/>
  <c r="E116"/>
  <c r="E117"/>
  <c r="E118"/>
  <c r="G108"/>
  <c r="G109"/>
  <c r="G110"/>
  <c r="G112"/>
  <c r="G113"/>
  <c r="G115"/>
  <c r="G25"/>
  <c r="G116"/>
  <c r="G117"/>
  <c r="G118"/>
  <c r="I108"/>
  <c r="I109"/>
  <c r="I19"/>
  <c r="I110"/>
  <c r="I112"/>
  <c r="I113"/>
  <c r="I23"/>
  <c r="I115"/>
  <c r="I116"/>
  <c r="I117"/>
  <c r="I118"/>
  <c r="K108"/>
  <c r="K109"/>
  <c r="K110"/>
  <c r="K112"/>
  <c r="K113"/>
  <c r="K115"/>
  <c r="K116"/>
  <c r="K117"/>
  <c r="K118"/>
  <c r="E102"/>
  <c r="E103"/>
  <c r="E104"/>
  <c r="E14"/>
  <c r="G102"/>
  <c r="G103"/>
  <c r="G104"/>
  <c r="I102"/>
  <c r="I103"/>
  <c r="I13"/>
  <c r="I104"/>
  <c r="I14"/>
  <c r="K102"/>
  <c r="K103"/>
  <c r="K104"/>
  <c r="C115"/>
  <c r="L115"/>
  <c r="G84"/>
  <c r="E71"/>
  <c r="C87"/>
  <c r="L87"/>
  <c r="C83"/>
  <c r="L83"/>
  <c r="C73"/>
  <c r="L73"/>
  <c r="E54"/>
  <c r="I51"/>
  <c r="I54"/>
  <c r="E41"/>
  <c r="D54"/>
  <c r="F54"/>
  <c r="H54"/>
  <c r="J54"/>
  <c r="D112"/>
  <c r="D111"/>
  <c r="D22"/>
  <c r="D113"/>
  <c r="D108"/>
  <c r="D109"/>
  <c r="B109"/>
  <c r="D110"/>
  <c r="F112"/>
  <c r="F113"/>
  <c r="F108"/>
  <c r="F109"/>
  <c r="H112"/>
  <c r="H111"/>
  <c r="H113"/>
  <c r="H108"/>
  <c r="H109"/>
  <c r="H107"/>
  <c r="J112"/>
  <c r="J113"/>
  <c r="J108"/>
  <c r="J109"/>
  <c r="D102"/>
  <c r="F102"/>
  <c r="H102"/>
  <c r="J102"/>
  <c r="E77" i="35"/>
  <c r="E81"/>
  <c r="E84"/>
  <c r="G81"/>
  <c r="C81"/>
  <c r="L81"/>
  <c r="G84"/>
  <c r="I77"/>
  <c r="I76" s="1"/>
  <c r="I81"/>
  <c r="I84"/>
  <c r="K77"/>
  <c r="K76" s="1"/>
  <c r="K81"/>
  <c r="K84"/>
  <c r="E71"/>
  <c r="G71"/>
  <c r="C71"/>
  <c r="L71"/>
  <c r="I71"/>
  <c r="K71"/>
  <c r="D81"/>
  <c r="D84"/>
  <c r="F81"/>
  <c r="F84"/>
  <c r="H81"/>
  <c r="H84"/>
  <c r="J81"/>
  <c r="J84"/>
  <c r="C88"/>
  <c r="L88"/>
  <c r="C87"/>
  <c r="L87"/>
  <c r="C86"/>
  <c r="L86"/>
  <c r="C85"/>
  <c r="L85"/>
  <c r="C84"/>
  <c r="L84"/>
  <c r="C83"/>
  <c r="L83"/>
  <c r="C82"/>
  <c r="L82"/>
  <c r="C80"/>
  <c r="L80" s="1"/>
  <c r="C79"/>
  <c r="L79"/>
  <c r="C74"/>
  <c r="L74"/>
  <c r="C73"/>
  <c r="L73"/>
  <c r="C72"/>
  <c r="L72"/>
  <c r="E51"/>
  <c r="E54"/>
  <c r="G51"/>
  <c r="G54"/>
  <c r="I51"/>
  <c r="I54"/>
  <c r="K51"/>
  <c r="K54"/>
  <c r="K41"/>
  <c r="D51"/>
  <c r="D54"/>
  <c r="F51"/>
  <c r="F54"/>
  <c r="H51"/>
  <c r="H54"/>
  <c r="J51"/>
  <c r="J54"/>
  <c r="C58"/>
  <c r="L58"/>
  <c r="C57"/>
  <c r="L57"/>
  <c r="C56"/>
  <c r="L56"/>
  <c r="C55"/>
  <c r="L55"/>
  <c r="C54"/>
  <c r="L54"/>
  <c r="C53"/>
  <c r="L53"/>
  <c r="C52"/>
  <c r="L52"/>
  <c r="C51"/>
  <c r="L51"/>
  <c r="C44"/>
  <c r="L44"/>
  <c r="C42"/>
  <c r="L42"/>
  <c r="E21"/>
  <c r="E24"/>
  <c r="G21"/>
  <c r="G24"/>
  <c r="I21"/>
  <c r="I24"/>
  <c r="K21"/>
  <c r="K24"/>
  <c r="K11"/>
  <c r="D21"/>
  <c r="D24"/>
  <c r="F21"/>
  <c r="F24"/>
  <c r="H21"/>
  <c r="H24"/>
  <c r="J21"/>
  <c r="J24"/>
  <c r="C28"/>
  <c r="L28"/>
  <c r="C27"/>
  <c r="L27"/>
  <c r="C26"/>
  <c r="L26"/>
  <c r="C25"/>
  <c r="L25"/>
  <c r="C24"/>
  <c r="L24"/>
  <c r="C23"/>
  <c r="L23"/>
  <c r="C22"/>
  <c r="L22"/>
  <c r="G111" i="36"/>
  <c r="G106" s="1"/>
  <c r="G107"/>
  <c r="G114"/>
  <c r="E107"/>
  <c r="C107"/>
  <c r="L107"/>
  <c r="E111"/>
  <c r="E106" s="1"/>
  <c r="E114"/>
  <c r="C114"/>
  <c r="L114"/>
  <c r="I107"/>
  <c r="I111"/>
  <c r="I114"/>
  <c r="K107"/>
  <c r="K106"/>
  <c r="K105"/>
  <c r="K111"/>
  <c r="K114"/>
  <c r="E101"/>
  <c r="G101"/>
  <c r="I101"/>
  <c r="K101"/>
  <c r="C101"/>
  <c r="L101"/>
  <c r="D107"/>
  <c r="D111"/>
  <c r="D106" s="1"/>
  <c r="D114"/>
  <c r="F107"/>
  <c r="F114"/>
  <c r="H107"/>
  <c r="H114"/>
  <c r="J107"/>
  <c r="B107"/>
  <c r="J114"/>
  <c r="D101"/>
  <c r="F101"/>
  <c r="H101"/>
  <c r="B101"/>
  <c r="J101"/>
  <c r="C118"/>
  <c r="L118"/>
  <c r="C117"/>
  <c r="L117"/>
  <c r="C116"/>
  <c r="L116"/>
  <c r="C115"/>
  <c r="L115"/>
  <c r="C113"/>
  <c r="C112"/>
  <c r="L112" s="1"/>
  <c r="C110"/>
  <c r="L110" s="1"/>
  <c r="C109"/>
  <c r="L109"/>
  <c r="C108"/>
  <c r="L108"/>
  <c r="C104"/>
  <c r="L104"/>
  <c r="C103"/>
  <c r="L103"/>
  <c r="C102"/>
  <c r="L102"/>
  <c r="G81"/>
  <c r="G84"/>
  <c r="E77"/>
  <c r="E81"/>
  <c r="C81"/>
  <c r="L81"/>
  <c r="E84"/>
  <c r="I81"/>
  <c r="I84"/>
  <c r="K77"/>
  <c r="K76"/>
  <c r="K75"/>
  <c r="K81"/>
  <c r="K84"/>
  <c r="E71"/>
  <c r="G71"/>
  <c r="K71"/>
  <c r="D81"/>
  <c r="D84"/>
  <c r="F81"/>
  <c r="F84"/>
  <c r="H81"/>
  <c r="H84"/>
  <c r="J81"/>
  <c r="J84"/>
  <c r="D71"/>
  <c r="C88"/>
  <c r="L88"/>
  <c r="C87"/>
  <c r="L87"/>
  <c r="C86"/>
  <c r="L86"/>
  <c r="C85"/>
  <c r="L85"/>
  <c r="C83"/>
  <c r="L83"/>
  <c r="C82"/>
  <c r="L82"/>
  <c r="C80"/>
  <c r="L80" s="1"/>
  <c r="C79"/>
  <c r="L79" s="1"/>
  <c r="C74"/>
  <c r="L74"/>
  <c r="C73"/>
  <c r="L73"/>
  <c r="G54"/>
  <c r="E54"/>
  <c r="I54"/>
  <c r="K47"/>
  <c r="K51"/>
  <c r="K54"/>
  <c r="C54"/>
  <c r="L54"/>
  <c r="E41"/>
  <c r="D54"/>
  <c r="F54"/>
  <c r="H54"/>
  <c r="J54"/>
  <c r="C58"/>
  <c r="L58"/>
  <c r="C57"/>
  <c r="L57"/>
  <c r="C56"/>
  <c r="L56"/>
  <c r="C55"/>
  <c r="L55"/>
  <c r="G24"/>
  <c r="E24"/>
  <c r="I24"/>
  <c r="K21"/>
  <c r="K24"/>
  <c r="D24"/>
  <c r="F24"/>
  <c r="H24"/>
  <c r="J24"/>
  <c r="C28"/>
  <c r="L28"/>
  <c r="C27"/>
  <c r="L27"/>
  <c r="C26"/>
  <c r="L26"/>
  <c r="C25"/>
  <c r="L25"/>
  <c r="C24"/>
  <c r="L24"/>
  <c r="G107" i="37"/>
  <c r="G111"/>
  <c r="G114"/>
  <c r="G106"/>
  <c r="C106" s="1"/>
  <c r="E107"/>
  <c r="C107"/>
  <c r="L107"/>
  <c r="E111"/>
  <c r="E106"/>
  <c r="E114"/>
  <c r="I107"/>
  <c r="I111"/>
  <c r="I106"/>
  <c r="I114"/>
  <c r="K107"/>
  <c r="K111"/>
  <c r="K114"/>
  <c r="K106"/>
  <c r="E101"/>
  <c r="G101"/>
  <c r="I101"/>
  <c r="K101"/>
  <c r="D111"/>
  <c r="D107"/>
  <c r="D114"/>
  <c r="D106"/>
  <c r="D105" s="1"/>
  <c r="F107"/>
  <c r="F114"/>
  <c r="H107"/>
  <c r="H114"/>
  <c r="J107"/>
  <c r="J114"/>
  <c r="D101"/>
  <c r="F101"/>
  <c r="H101"/>
  <c r="B101"/>
  <c r="J101"/>
  <c r="C118"/>
  <c r="L118"/>
  <c r="C117"/>
  <c r="L117"/>
  <c r="C116"/>
  <c r="L116"/>
  <c r="C115"/>
  <c r="L115"/>
  <c r="C114"/>
  <c r="L114"/>
  <c r="C113"/>
  <c r="L113"/>
  <c r="C112"/>
  <c r="C111"/>
  <c r="C110"/>
  <c r="L110" s="1"/>
  <c r="C109"/>
  <c r="L109"/>
  <c r="C108"/>
  <c r="L108"/>
  <c r="K105"/>
  <c r="C104"/>
  <c r="L104"/>
  <c r="C103"/>
  <c r="L103"/>
  <c r="C102"/>
  <c r="L102"/>
  <c r="G77"/>
  <c r="G76" s="1"/>
  <c r="G81"/>
  <c r="G84"/>
  <c r="E77"/>
  <c r="E76" s="1"/>
  <c r="E75" s="1"/>
  <c r="E81"/>
  <c r="E84"/>
  <c r="I81"/>
  <c r="I84"/>
  <c r="K77"/>
  <c r="K81"/>
  <c r="K84"/>
  <c r="K76"/>
  <c r="K75"/>
  <c r="E71"/>
  <c r="G71"/>
  <c r="K71"/>
  <c r="F81"/>
  <c r="F84"/>
  <c r="J81"/>
  <c r="J84"/>
  <c r="H81"/>
  <c r="H84"/>
  <c r="D77"/>
  <c r="D76" s="1"/>
  <c r="D81"/>
  <c r="D84"/>
  <c r="C88"/>
  <c r="L88"/>
  <c r="C87"/>
  <c r="L87"/>
  <c r="C86"/>
  <c r="L86"/>
  <c r="C85"/>
  <c r="L85"/>
  <c r="C84"/>
  <c r="L84"/>
  <c r="C83"/>
  <c r="L83"/>
  <c r="C82"/>
  <c r="L82"/>
  <c r="C81"/>
  <c r="L81"/>
  <c r="C80"/>
  <c r="L80" s="1"/>
  <c r="C79"/>
  <c r="L79" s="1"/>
  <c r="C74"/>
  <c r="L74"/>
  <c r="C73"/>
  <c r="L73"/>
  <c r="G51"/>
  <c r="G54"/>
  <c r="E54"/>
  <c r="I51"/>
  <c r="I54"/>
  <c r="K51"/>
  <c r="K54"/>
  <c r="K41"/>
  <c r="F54"/>
  <c r="J54"/>
  <c r="H54"/>
  <c r="D54"/>
  <c r="C58"/>
  <c r="L58"/>
  <c r="C57"/>
  <c r="L57"/>
  <c r="C56"/>
  <c r="L56"/>
  <c r="C55"/>
  <c r="L55"/>
  <c r="C53"/>
  <c r="L53"/>
  <c r="C49"/>
  <c r="L49" s="1"/>
  <c r="C44"/>
  <c r="L44"/>
  <c r="G21"/>
  <c r="G24"/>
  <c r="E24"/>
  <c r="I24"/>
  <c r="K21"/>
  <c r="K24"/>
  <c r="C28"/>
  <c r="L28"/>
  <c r="C27"/>
  <c r="L27"/>
  <c r="C26"/>
  <c r="L26"/>
  <c r="C25"/>
  <c r="L25"/>
  <c r="C24"/>
  <c r="L24"/>
  <c r="G81" i="29"/>
  <c r="G84"/>
  <c r="E77"/>
  <c r="E81"/>
  <c r="E84"/>
  <c r="I77"/>
  <c r="I76" s="1"/>
  <c r="I81"/>
  <c r="I84"/>
  <c r="K77"/>
  <c r="K76"/>
  <c r="K75" s="1"/>
  <c r="K81"/>
  <c r="K84"/>
  <c r="E71"/>
  <c r="C71" s="1"/>
  <c r="L71" s="1"/>
  <c r="G71"/>
  <c r="I71"/>
  <c r="K71"/>
  <c r="D81"/>
  <c r="D84"/>
  <c r="F81"/>
  <c r="F84"/>
  <c r="H81"/>
  <c r="H84"/>
  <c r="J81"/>
  <c r="J84"/>
  <c r="C88"/>
  <c r="L88"/>
  <c r="C87"/>
  <c r="L87" s="1"/>
  <c r="C86"/>
  <c r="L86"/>
  <c r="C85"/>
  <c r="L85" s="1"/>
  <c r="C84"/>
  <c r="L84"/>
  <c r="C83"/>
  <c r="L83" s="1"/>
  <c r="C82"/>
  <c r="L82"/>
  <c r="C81"/>
  <c r="L81" s="1"/>
  <c r="C80"/>
  <c r="L80" s="1"/>
  <c r="C79"/>
  <c r="L79" s="1"/>
  <c r="C78"/>
  <c r="C74"/>
  <c r="L74"/>
  <c r="C73"/>
  <c r="L73" s="1"/>
  <c r="C72"/>
  <c r="L72"/>
  <c r="K54"/>
  <c r="I41"/>
  <c r="G81" i="30"/>
  <c r="G84"/>
  <c r="E77"/>
  <c r="E81"/>
  <c r="E84"/>
  <c r="C84" s="1"/>
  <c r="L84" s="1"/>
  <c r="I81"/>
  <c r="I84"/>
  <c r="K77"/>
  <c r="K76"/>
  <c r="K75" s="1"/>
  <c r="K81"/>
  <c r="K84"/>
  <c r="E71"/>
  <c r="G71"/>
  <c r="I71"/>
  <c r="K71"/>
  <c r="D81"/>
  <c r="D84"/>
  <c r="F81"/>
  <c r="B81" s="1"/>
  <c r="F84"/>
  <c r="B84" s="1"/>
  <c r="H81"/>
  <c r="H84"/>
  <c r="J81"/>
  <c r="J84"/>
  <c r="C88"/>
  <c r="L88"/>
  <c r="C87"/>
  <c r="L87" s="1"/>
  <c r="C86"/>
  <c r="L86"/>
  <c r="C85"/>
  <c r="L85" s="1"/>
  <c r="C83"/>
  <c r="L83" s="1"/>
  <c r="C82"/>
  <c r="L82"/>
  <c r="C80"/>
  <c r="L80" s="1"/>
  <c r="C79"/>
  <c r="L79" s="1"/>
  <c r="C73"/>
  <c r="L73" s="1"/>
  <c r="C72"/>
  <c r="L72"/>
  <c r="G51"/>
  <c r="G54"/>
  <c r="K47"/>
  <c r="K54"/>
  <c r="D51"/>
  <c r="D54"/>
  <c r="G24"/>
  <c r="G84" i="31"/>
  <c r="C84" s="1"/>
  <c r="L84" s="1"/>
  <c r="G77"/>
  <c r="G81"/>
  <c r="E77"/>
  <c r="E76" s="1"/>
  <c r="E81"/>
  <c r="E84"/>
  <c r="I81"/>
  <c r="K77"/>
  <c r="K81"/>
  <c r="K84"/>
  <c r="E71"/>
  <c r="G71"/>
  <c r="K71"/>
  <c r="K89"/>
  <c r="D81"/>
  <c r="D84"/>
  <c r="F81"/>
  <c r="F84"/>
  <c r="B84" s="1"/>
  <c r="H81"/>
  <c r="J81"/>
  <c r="C88"/>
  <c r="L88"/>
  <c r="C87"/>
  <c r="L87"/>
  <c r="C86"/>
  <c r="L86"/>
  <c r="C83"/>
  <c r="L83"/>
  <c r="C82"/>
  <c r="L82"/>
  <c r="C80"/>
  <c r="L80" s="1"/>
  <c r="B80"/>
  <c r="C79"/>
  <c r="L79" s="1"/>
  <c r="C74"/>
  <c r="L74"/>
  <c r="C73"/>
  <c r="L73"/>
  <c r="G51"/>
  <c r="E51"/>
  <c r="C51"/>
  <c r="L51"/>
  <c r="E54"/>
  <c r="I51"/>
  <c r="K47"/>
  <c r="K51"/>
  <c r="K54"/>
  <c r="K41"/>
  <c r="D51"/>
  <c r="D54"/>
  <c r="F51"/>
  <c r="H51"/>
  <c r="J51"/>
  <c r="C58"/>
  <c r="L58"/>
  <c r="C57"/>
  <c r="L57"/>
  <c r="C56"/>
  <c r="L56"/>
  <c r="C53"/>
  <c r="L53"/>
  <c r="C52"/>
  <c r="L52"/>
  <c r="C44"/>
  <c r="L44"/>
  <c r="G21"/>
  <c r="E21"/>
  <c r="C21"/>
  <c r="L21"/>
  <c r="I21"/>
  <c r="K17"/>
  <c r="K16"/>
  <c r="K15"/>
  <c r="K21"/>
  <c r="K24"/>
  <c r="D21"/>
  <c r="D24"/>
  <c r="F21"/>
  <c r="H21"/>
  <c r="J21"/>
  <c r="C28"/>
  <c r="L28"/>
  <c r="C27"/>
  <c r="L27"/>
  <c r="C26"/>
  <c r="L26"/>
  <c r="C23"/>
  <c r="L23"/>
  <c r="C22"/>
  <c r="L22"/>
  <c r="G81" i="32"/>
  <c r="G84"/>
  <c r="E77"/>
  <c r="E76" s="1"/>
  <c r="E75" s="1"/>
  <c r="E81"/>
  <c r="E84"/>
  <c r="I77"/>
  <c r="I76" s="1"/>
  <c r="I75" s="1"/>
  <c r="I81"/>
  <c r="I84"/>
  <c r="K77"/>
  <c r="K81"/>
  <c r="K84"/>
  <c r="E71"/>
  <c r="G71"/>
  <c r="K71"/>
  <c r="D77"/>
  <c r="D76" s="1"/>
  <c r="D81"/>
  <c r="D84"/>
  <c r="F81"/>
  <c r="F84"/>
  <c r="H81"/>
  <c r="H84"/>
  <c r="J81"/>
  <c r="J84"/>
  <c r="C88"/>
  <c r="L88"/>
  <c r="C87"/>
  <c r="L87"/>
  <c r="C86"/>
  <c r="L86"/>
  <c r="C85"/>
  <c r="L85"/>
  <c r="C83"/>
  <c r="L83"/>
  <c r="C82"/>
  <c r="L82"/>
  <c r="C81"/>
  <c r="L81"/>
  <c r="C80"/>
  <c r="L80" s="1"/>
  <c r="C79"/>
  <c r="L79"/>
  <c r="C78"/>
  <c r="L78" s="1"/>
  <c r="C74"/>
  <c r="L74"/>
  <c r="C73"/>
  <c r="L73" s="1"/>
  <c r="C72"/>
  <c r="L72" s="1"/>
  <c r="G51"/>
  <c r="G54"/>
  <c r="E47"/>
  <c r="E46" s="1"/>
  <c r="E45" s="1"/>
  <c r="E51"/>
  <c r="E54"/>
  <c r="I51"/>
  <c r="I54"/>
  <c r="K47"/>
  <c r="K46"/>
  <c r="K51"/>
  <c r="K54"/>
  <c r="D51"/>
  <c r="D54"/>
  <c r="F51"/>
  <c r="F54"/>
  <c r="H51"/>
  <c r="H54"/>
  <c r="J51"/>
  <c r="J54"/>
  <c r="C58"/>
  <c r="L58"/>
  <c r="C57"/>
  <c r="L57"/>
  <c r="C56"/>
  <c r="L56"/>
  <c r="C55"/>
  <c r="L55"/>
  <c r="C54"/>
  <c r="L54"/>
  <c r="C53"/>
  <c r="L53"/>
  <c r="C52"/>
  <c r="L52"/>
  <c r="G21"/>
  <c r="G24"/>
  <c r="E21"/>
  <c r="E24"/>
  <c r="I21"/>
  <c r="I24"/>
  <c r="K21"/>
  <c r="K24"/>
  <c r="D21"/>
  <c r="D24"/>
  <c r="F21"/>
  <c r="F24"/>
  <c r="H21"/>
  <c r="H24"/>
  <c r="J21"/>
  <c r="J24"/>
  <c r="C28"/>
  <c r="L28"/>
  <c r="C27"/>
  <c r="L27"/>
  <c r="C26"/>
  <c r="L26"/>
  <c r="C25"/>
  <c r="L25"/>
  <c r="C23"/>
  <c r="L23"/>
  <c r="C22"/>
  <c r="L22"/>
  <c r="C21"/>
  <c r="L21"/>
  <c r="G77" i="33"/>
  <c r="G76" s="1"/>
  <c r="G75" s="1"/>
  <c r="G81"/>
  <c r="G84"/>
  <c r="E77"/>
  <c r="E76"/>
  <c r="E81"/>
  <c r="E84"/>
  <c r="I81"/>
  <c r="I84"/>
  <c r="K77"/>
  <c r="K81"/>
  <c r="K84"/>
  <c r="K76"/>
  <c r="E71"/>
  <c r="G71"/>
  <c r="I71"/>
  <c r="K71"/>
  <c r="K89" s="1"/>
  <c r="D81"/>
  <c r="D84"/>
  <c r="F81"/>
  <c r="F84"/>
  <c r="H81"/>
  <c r="H84"/>
  <c r="J81"/>
  <c r="J84"/>
  <c r="D71"/>
  <c r="C88"/>
  <c r="L88"/>
  <c r="C87"/>
  <c r="L87"/>
  <c r="C86"/>
  <c r="L86"/>
  <c r="C85"/>
  <c r="L85"/>
  <c r="C84"/>
  <c r="L84"/>
  <c r="C83"/>
  <c r="L83"/>
  <c r="C82"/>
  <c r="L82"/>
  <c r="C81"/>
  <c r="L81"/>
  <c r="C80"/>
  <c r="L80" s="1"/>
  <c r="B80"/>
  <c r="C79"/>
  <c r="L79" s="1"/>
  <c r="C74"/>
  <c r="L74" s="1"/>
  <c r="C73"/>
  <c r="L73"/>
  <c r="C72"/>
  <c r="L72"/>
  <c r="G51"/>
  <c r="G54"/>
  <c r="E51"/>
  <c r="E54"/>
  <c r="I51"/>
  <c r="I54"/>
  <c r="K51"/>
  <c r="K54"/>
  <c r="D51"/>
  <c r="D54"/>
  <c r="F51"/>
  <c r="F54"/>
  <c r="H51"/>
  <c r="H54"/>
  <c r="J51"/>
  <c r="J54"/>
  <c r="C58"/>
  <c r="L58"/>
  <c r="C57"/>
  <c r="L57"/>
  <c r="C56"/>
  <c r="L56"/>
  <c r="C55"/>
  <c r="L55"/>
  <c r="C54"/>
  <c r="L54"/>
  <c r="C53"/>
  <c r="L53"/>
  <c r="C52"/>
  <c r="L52"/>
  <c r="C51"/>
  <c r="L51"/>
  <c r="C43"/>
  <c r="L43"/>
  <c r="G21"/>
  <c r="G24"/>
  <c r="E21"/>
  <c r="E24"/>
  <c r="I21"/>
  <c r="I24"/>
  <c r="K21"/>
  <c r="K24"/>
  <c r="D21"/>
  <c r="D24"/>
  <c r="F21"/>
  <c r="F24"/>
  <c r="H21"/>
  <c r="H24"/>
  <c r="J21"/>
  <c r="J24"/>
  <c r="C28"/>
  <c r="L28"/>
  <c r="C27"/>
  <c r="L27"/>
  <c r="C26"/>
  <c r="L26"/>
  <c r="C25"/>
  <c r="L25"/>
  <c r="C24"/>
  <c r="L24"/>
  <c r="C23"/>
  <c r="L23"/>
  <c r="C22"/>
  <c r="L22"/>
  <c r="C21"/>
  <c r="L21"/>
  <c r="G81" i="22"/>
  <c r="G84"/>
  <c r="C84" s="1"/>
  <c r="L84" s="1"/>
  <c r="E81"/>
  <c r="E84"/>
  <c r="I81"/>
  <c r="I84"/>
  <c r="K77"/>
  <c r="K76" s="1"/>
  <c r="K81"/>
  <c r="K84"/>
  <c r="K71"/>
  <c r="D81"/>
  <c r="D84"/>
  <c r="F81"/>
  <c r="B81" s="1"/>
  <c r="F84"/>
  <c r="H81"/>
  <c r="H84"/>
  <c r="J81"/>
  <c r="J84"/>
  <c r="C88"/>
  <c r="L88" s="1"/>
  <c r="C87"/>
  <c r="L87" s="1"/>
  <c r="C86"/>
  <c r="L86" s="1"/>
  <c r="C85"/>
  <c r="L85" s="1"/>
  <c r="C83"/>
  <c r="L83" s="1"/>
  <c r="C82"/>
  <c r="L82" s="1"/>
  <c r="C80"/>
  <c r="L80" s="1"/>
  <c r="B80"/>
  <c r="C79"/>
  <c r="L79" s="1"/>
  <c r="F54"/>
  <c r="C148" i="23"/>
  <c r="L148" s="1"/>
  <c r="C147"/>
  <c r="L147" s="1"/>
  <c r="C145"/>
  <c r="L145" s="1"/>
  <c r="C143"/>
  <c r="L143" s="1"/>
  <c r="C142"/>
  <c r="L142" s="1"/>
  <c r="E141"/>
  <c r="G141"/>
  <c r="I141"/>
  <c r="K141"/>
  <c r="C140"/>
  <c r="L140" s="1"/>
  <c r="C139"/>
  <c r="L139" s="1"/>
  <c r="C138"/>
  <c r="L138" s="1"/>
  <c r="E137"/>
  <c r="C137" s="1"/>
  <c r="L137" s="1"/>
  <c r="G137"/>
  <c r="I137"/>
  <c r="K137"/>
  <c r="C134"/>
  <c r="L134" s="1"/>
  <c r="C133"/>
  <c r="L133" s="1"/>
  <c r="C132"/>
  <c r="L132" s="1"/>
  <c r="E131"/>
  <c r="C131" s="1"/>
  <c r="L131" s="1"/>
  <c r="G131"/>
  <c r="I131"/>
  <c r="K131"/>
  <c r="E107"/>
  <c r="E111"/>
  <c r="E114"/>
  <c r="G107"/>
  <c r="G111"/>
  <c r="G114"/>
  <c r="I107"/>
  <c r="I111"/>
  <c r="I114"/>
  <c r="K107"/>
  <c r="K111"/>
  <c r="K114"/>
  <c r="C114" s="1"/>
  <c r="L114" s="1"/>
  <c r="E101"/>
  <c r="G101"/>
  <c r="I101"/>
  <c r="C101"/>
  <c r="L101" s="1"/>
  <c r="K101"/>
  <c r="C118"/>
  <c r="L118" s="1"/>
  <c r="C117"/>
  <c r="L117" s="1"/>
  <c r="C116"/>
  <c r="L116" s="1"/>
  <c r="C115"/>
  <c r="L115" s="1"/>
  <c r="C113"/>
  <c r="L113" s="1"/>
  <c r="C112"/>
  <c r="L112" s="1"/>
  <c r="C110"/>
  <c r="L110" s="1"/>
  <c r="C109"/>
  <c r="L109" s="1"/>
  <c r="C108"/>
  <c r="L108" s="1"/>
  <c r="C104"/>
  <c r="L104" s="1"/>
  <c r="C103"/>
  <c r="L103" s="1"/>
  <c r="C102"/>
  <c r="L102" s="1"/>
  <c r="E77"/>
  <c r="E76" s="1"/>
  <c r="E81"/>
  <c r="E84"/>
  <c r="G81"/>
  <c r="G84"/>
  <c r="I81"/>
  <c r="I84"/>
  <c r="C84" s="1"/>
  <c r="L84" s="1"/>
  <c r="K77"/>
  <c r="K76" s="1"/>
  <c r="K81"/>
  <c r="K84"/>
  <c r="E71"/>
  <c r="K71"/>
  <c r="D81"/>
  <c r="D84"/>
  <c r="F81"/>
  <c r="F84"/>
  <c r="B84" s="1"/>
  <c r="H81"/>
  <c r="H84"/>
  <c r="J81"/>
  <c r="J84"/>
  <c r="C88"/>
  <c r="L88" s="1"/>
  <c r="C87"/>
  <c r="L87" s="1"/>
  <c r="C86"/>
  <c r="L86" s="1"/>
  <c r="C85"/>
  <c r="L85" s="1"/>
  <c r="C83"/>
  <c r="L83" s="1"/>
  <c r="C82"/>
  <c r="L82" s="1"/>
  <c r="C80"/>
  <c r="L80" s="1"/>
  <c r="B80"/>
  <c r="C79"/>
  <c r="L79" s="1"/>
  <c r="C74"/>
  <c r="L74" s="1"/>
  <c r="C73"/>
  <c r="L73" s="1"/>
  <c r="K17"/>
  <c r="G51"/>
  <c r="I51"/>
  <c r="K51"/>
  <c r="G77" i="24"/>
  <c r="G76" s="1"/>
  <c r="G81"/>
  <c r="C81" s="1"/>
  <c r="L81" s="1"/>
  <c r="G84"/>
  <c r="E81"/>
  <c r="E84"/>
  <c r="C84" s="1"/>
  <c r="L84" s="1"/>
  <c r="I77"/>
  <c r="I76" s="1"/>
  <c r="I81"/>
  <c r="I84"/>
  <c r="K77"/>
  <c r="K76" s="1"/>
  <c r="K81"/>
  <c r="K84"/>
  <c r="I71"/>
  <c r="K71"/>
  <c r="D81"/>
  <c r="D84"/>
  <c r="F81"/>
  <c r="B81" s="1"/>
  <c r="F84"/>
  <c r="H81"/>
  <c r="H84"/>
  <c r="J81"/>
  <c r="J84"/>
  <c r="C88"/>
  <c r="L88" s="1"/>
  <c r="C87"/>
  <c r="L87" s="1"/>
  <c r="C86"/>
  <c r="L86" s="1"/>
  <c r="C85"/>
  <c r="L85" s="1"/>
  <c r="C83"/>
  <c r="L83" s="1"/>
  <c r="C82"/>
  <c r="L82" s="1"/>
  <c r="C79"/>
  <c r="L79" s="1"/>
  <c r="C74"/>
  <c r="L74" s="1"/>
  <c r="G54"/>
  <c r="I54"/>
  <c r="C55"/>
  <c r="L55" s="1"/>
  <c r="E77" i="25"/>
  <c r="E76" s="1"/>
  <c r="E75" s="1"/>
  <c r="E81"/>
  <c r="C81" s="1"/>
  <c r="L81" s="1"/>
  <c r="E84"/>
  <c r="G77"/>
  <c r="G81"/>
  <c r="G84"/>
  <c r="I77"/>
  <c r="I76" s="1"/>
  <c r="I81"/>
  <c r="I84"/>
  <c r="K77"/>
  <c r="K81"/>
  <c r="K76" s="1"/>
  <c r="K84"/>
  <c r="E71"/>
  <c r="K71"/>
  <c r="D77"/>
  <c r="D76" s="1"/>
  <c r="D81"/>
  <c r="B81" s="1"/>
  <c r="D84"/>
  <c r="F81"/>
  <c r="F84"/>
  <c r="B84" s="1"/>
  <c r="H81"/>
  <c r="H84"/>
  <c r="J81"/>
  <c r="J84"/>
  <c r="C88"/>
  <c r="L88" s="1"/>
  <c r="C87"/>
  <c r="L87"/>
  <c r="C86"/>
  <c r="L86" s="1"/>
  <c r="C85"/>
  <c r="L85"/>
  <c r="C84"/>
  <c r="L84" s="1"/>
  <c r="C83"/>
  <c r="L83"/>
  <c r="C82"/>
  <c r="L82" s="1"/>
  <c r="C80"/>
  <c r="L80" s="1"/>
  <c r="C79"/>
  <c r="L79"/>
  <c r="C74"/>
  <c r="L74" s="1"/>
  <c r="C73"/>
  <c r="L73" s="1"/>
  <c r="K51"/>
  <c r="G111" i="26"/>
  <c r="C111"/>
  <c r="L111"/>
  <c r="G107"/>
  <c r="G114"/>
  <c r="G106"/>
  <c r="E107"/>
  <c r="E111"/>
  <c r="E114"/>
  <c r="E106"/>
  <c r="E119" s="1"/>
  <c r="I107"/>
  <c r="I111"/>
  <c r="I114"/>
  <c r="I106"/>
  <c r="I119" s="1"/>
  <c r="K107"/>
  <c r="K111"/>
  <c r="K114"/>
  <c r="K106"/>
  <c r="K105"/>
  <c r="E101"/>
  <c r="G101"/>
  <c r="I101"/>
  <c r="K101"/>
  <c r="C101"/>
  <c r="F107"/>
  <c r="F114"/>
  <c r="H107"/>
  <c r="H114"/>
  <c r="J107"/>
  <c r="J114"/>
  <c r="D107"/>
  <c r="B107"/>
  <c r="D114"/>
  <c r="D101"/>
  <c r="F101"/>
  <c r="B101"/>
  <c r="H101"/>
  <c r="J101"/>
  <c r="C118"/>
  <c r="L118"/>
  <c r="C117"/>
  <c r="L117"/>
  <c r="C116"/>
  <c r="L116"/>
  <c r="C115"/>
  <c r="L115"/>
  <c r="C114"/>
  <c r="L114"/>
  <c r="C113"/>
  <c r="L113"/>
  <c r="C112"/>
  <c r="C110"/>
  <c r="L110" s="1"/>
  <c r="C109"/>
  <c r="L109"/>
  <c r="C108"/>
  <c r="L108"/>
  <c r="C107"/>
  <c r="L107"/>
  <c r="C104"/>
  <c r="L104"/>
  <c r="C103"/>
  <c r="L103"/>
  <c r="C102"/>
  <c r="L102"/>
  <c r="L101"/>
  <c r="G77"/>
  <c r="G76" s="1"/>
  <c r="G81"/>
  <c r="G84"/>
  <c r="E77"/>
  <c r="E76" s="1"/>
  <c r="E75" s="1"/>
  <c r="E81"/>
  <c r="E84"/>
  <c r="I77"/>
  <c r="I81"/>
  <c r="I84"/>
  <c r="K77"/>
  <c r="K76"/>
  <c r="K81"/>
  <c r="K84"/>
  <c r="E71"/>
  <c r="G71"/>
  <c r="I71"/>
  <c r="K71"/>
  <c r="D81"/>
  <c r="D84"/>
  <c r="F81"/>
  <c r="F84"/>
  <c r="H81"/>
  <c r="H84"/>
  <c r="J81"/>
  <c r="J84"/>
  <c r="F71"/>
  <c r="C88"/>
  <c r="L88"/>
  <c r="C87"/>
  <c r="L87"/>
  <c r="C86"/>
  <c r="L86"/>
  <c r="C85"/>
  <c r="L85"/>
  <c r="C84"/>
  <c r="L84"/>
  <c r="C83"/>
  <c r="L83"/>
  <c r="C82"/>
  <c r="L82"/>
  <c r="C80"/>
  <c r="L80" s="1"/>
  <c r="C79"/>
  <c r="L79" s="1"/>
  <c r="C78"/>
  <c r="L78" s="1"/>
  <c r="C74"/>
  <c r="L74"/>
  <c r="C73"/>
  <c r="L73" s="1"/>
  <c r="C72"/>
  <c r="L72" s="1"/>
  <c r="G54"/>
  <c r="E51"/>
  <c r="E54"/>
  <c r="I54"/>
  <c r="K47"/>
  <c r="K51"/>
  <c r="K46"/>
  <c r="K45"/>
  <c r="K54"/>
  <c r="F54"/>
  <c r="H54"/>
  <c r="J54"/>
  <c r="B54"/>
  <c r="D54"/>
  <c r="C58"/>
  <c r="L58"/>
  <c r="C57"/>
  <c r="L57"/>
  <c r="C56"/>
  <c r="L56"/>
  <c r="C55"/>
  <c r="L55"/>
  <c r="C54"/>
  <c r="L54"/>
  <c r="C53"/>
  <c r="L53"/>
  <c r="G24"/>
  <c r="E21"/>
  <c r="E24"/>
  <c r="I24"/>
  <c r="K21"/>
  <c r="K24"/>
  <c r="F24"/>
  <c r="H24"/>
  <c r="J24"/>
  <c r="D24"/>
  <c r="C28"/>
  <c r="L28"/>
  <c r="C27"/>
  <c r="L27"/>
  <c r="C26"/>
  <c r="L26"/>
  <c r="C25"/>
  <c r="L25"/>
  <c r="C24"/>
  <c r="L24"/>
  <c r="C22"/>
  <c r="L22"/>
  <c r="E137" i="27"/>
  <c r="E141"/>
  <c r="C141" s="1"/>
  <c r="L141" s="1"/>
  <c r="E144"/>
  <c r="G137"/>
  <c r="G141"/>
  <c r="G144"/>
  <c r="I137"/>
  <c r="I141"/>
  <c r="I144"/>
  <c r="K137"/>
  <c r="K136" s="1"/>
  <c r="K141"/>
  <c r="K144"/>
  <c r="E131"/>
  <c r="C131" s="1"/>
  <c r="L131" s="1"/>
  <c r="G131"/>
  <c r="I131"/>
  <c r="K131"/>
  <c r="C148"/>
  <c r="L148" s="1"/>
  <c r="C147"/>
  <c r="L147"/>
  <c r="C146"/>
  <c r="L146" s="1"/>
  <c r="C145"/>
  <c r="L145" s="1"/>
  <c r="C143"/>
  <c r="L143" s="1"/>
  <c r="C142"/>
  <c r="L142"/>
  <c r="C140"/>
  <c r="L140" s="1"/>
  <c r="C139"/>
  <c r="L139"/>
  <c r="C138"/>
  <c r="L138" s="1"/>
  <c r="C137"/>
  <c r="L137"/>
  <c r="C134"/>
  <c r="L134" s="1"/>
  <c r="C133"/>
  <c r="L133"/>
  <c r="C132"/>
  <c r="L132" s="1"/>
  <c r="E77"/>
  <c r="E76" s="1"/>
  <c r="E81"/>
  <c r="E84"/>
  <c r="C84" s="1"/>
  <c r="L84" s="1"/>
  <c r="G81"/>
  <c r="G84"/>
  <c r="I77"/>
  <c r="I76" s="1"/>
  <c r="I81"/>
  <c r="I84"/>
  <c r="K77"/>
  <c r="K81"/>
  <c r="K84"/>
  <c r="K76"/>
  <c r="K89" s="1"/>
  <c r="E71"/>
  <c r="G71"/>
  <c r="C71" s="1"/>
  <c r="L71" s="1"/>
  <c r="I71"/>
  <c r="K71"/>
  <c r="D81"/>
  <c r="B81" s="1"/>
  <c r="D84"/>
  <c r="F81"/>
  <c r="F84"/>
  <c r="H81"/>
  <c r="H84"/>
  <c r="J81"/>
  <c r="J84"/>
  <c r="D71"/>
  <c r="C88"/>
  <c r="L88" s="1"/>
  <c r="C87"/>
  <c r="L87"/>
  <c r="C86"/>
  <c r="L86" s="1"/>
  <c r="C85"/>
  <c r="L85"/>
  <c r="C83"/>
  <c r="L83"/>
  <c r="C82"/>
  <c r="L82" s="1"/>
  <c r="C81"/>
  <c r="L81"/>
  <c r="C80"/>
  <c r="C79"/>
  <c r="L79" s="1"/>
  <c r="C74"/>
  <c r="L74" s="1"/>
  <c r="C73"/>
  <c r="L73"/>
  <c r="C72"/>
  <c r="L72" s="1"/>
  <c r="E19"/>
  <c r="G22"/>
  <c r="G51"/>
  <c r="I28"/>
  <c r="K18"/>
  <c r="K17" s="1"/>
  <c r="K19"/>
  <c r="K20"/>
  <c r="K51"/>
  <c r="K23"/>
  <c r="K25"/>
  <c r="K26"/>
  <c r="K27"/>
  <c r="K28"/>
  <c r="G12"/>
  <c r="G13"/>
  <c r="G14"/>
  <c r="K13"/>
  <c r="K14"/>
  <c r="D22"/>
  <c r="D28"/>
  <c r="H22"/>
  <c r="H23"/>
  <c r="H26"/>
  <c r="H27"/>
  <c r="G81" i="28"/>
  <c r="G84"/>
  <c r="E77"/>
  <c r="E76" s="1"/>
  <c r="E81"/>
  <c r="C81" s="1"/>
  <c r="L81" s="1"/>
  <c r="E84"/>
  <c r="I81"/>
  <c r="I84"/>
  <c r="K77"/>
  <c r="K81"/>
  <c r="K84"/>
  <c r="K76"/>
  <c r="K89" s="1"/>
  <c r="E71"/>
  <c r="G71"/>
  <c r="K71"/>
  <c r="D77"/>
  <c r="D81"/>
  <c r="D84"/>
  <c r="F81"/>
  <c r="F84"/>
  <c r="H81"/>
  <c r="H84"/>
  <c r="J81"/>
  <c r="J84"/>
  <c r="D71"/>
  <c r="C88"/>
  <c r="L88" s="1"/>
  <c r="C87"/>
  <c r="L87" s="1"/>
  <c r="C86"/>
  <c r="L86" s="1"/>
  <c r="C85"/>
  <c r="L85" s="1"/>
  <c r="C84"/>
  <c r="L84" s="1"/>
  <c r="C83"/>
  <c r="L83" s="1"/>
  <c r="C82"/>
  <c r="L82" s="1"/>
  <c r="C80"/>
  <c r="L80" s="1"/>
  <c r="C79"/>
  <c r="L79" s="1"/>
  <c r="C74"/>
  <c r="L74"/>
  <c r="G54"/>
  <c r="K54"/>
  <c r="G173" i="15"/>
  <c r="G170"/>
  <c r="E166"/>
  <c r="E165" s="1"/>
  <c r="E178" s="1"/>
  <c r="E170"/>
  <c r="E173"/>
  <c r="I166"/>
  <c r="I170"/>
  <c r="I173"/>
  <c r="K166"/>
  <c r="K170"/>
  <c r="K165" s="1"/>
  <c r="K164" s="1"/>
  <c r="K173"/>
  <c r="E160"/>
  <c r="G160"/>
  <c r="C160"/>
  <c r="L160" s="1"/>
  <c r="I160"/>
  <c r="K160"/>
  <c r="D170"/>
  <c r="D173"/>
  <c r="F170"/>
  <c r="F173"/>
  <c r="H170"/>
  <c r="H173"/>
  <c r="J170"/>
  <c r="D160"/>
  <c r="F160"/>
  <c r="H160"/>
  <c r="J160"/>
  <c r="C177"/>
  <c r="L177" s="1"/>
  <c r="C176"/>
  <c r="L176" s="1"/>
  <c r="C175"/>
  <c r="L175" s="1"/>
  <c r="C174"/>
  <c r="C172"/>
  <c r="L172" s="1"/>
  <c r="C171"/>
  <c r="L171"/>
  <c r="C169"/>
  <c r="L169" s="1"/>
  <c r="C168"/>
  <c r="L168" s="1"/>
  <c r="C163"/>
  <c r="L163" s="1"/>
  <c r="C162"/>
  <c r="L162"/>
  <c r="C161"/>
  <c r="L161" s="1"/>
  <c r="G107"/>
  <c r="G106" s="1"/>
  <c r="G105" s="1"/>
  <c r="G111"/>
  <c r="G114"/>
  <c r="E107"/>
  <c r="E106" s="1"/>
  <c r="E111"/>
  <c r="E114"/>
  <c r="I107"/>
  <c r="I111"/>
  <c r="I114"/>
  <c r="K107"/>
  <c r="K111"/>
  <c r="K114"/>
  <c r="E101"/>
  <c r="K101"/>
  <c r="D107"/>
  <c r="D111"/>
  <c r="D114"/>
  <c r="F107"/>
  <c r="F111"/>
  <c r="F114"/>
  <c r="H111"/>
  <c r="H114"/>
  <c r="J111"/>
  <c r="J114"/>
  <c r="C118"/>
  <c r="L118" s="1"/>
  <c r="C117"/>
  <c r="L117"/>
  <c r="C116"/>
  <c r="L116" s="1"/>
  <c r="C115"/>
  <c r="L115"/>
  <c r="C113"/>
  <c r="L113"/>
  <c r="C112"/>
  <c r="L112" s="1"/>
  <c r="C110"/>
  <c r="C109"/>
  <c r="L109" s="1"/>
  <c r="C108"/>
  <c r="L108" s="1"/>
  <c r="C103"/>
  <c r="L103" s="1"/>
  <c r="C102"/>
  <c r="L102" s="1"/>
  <c r="G85"/>
  <c r="G25" s="1"/>
  <c r="G86"/>
  <c r="G26" s="1"/>
  <c r="G87"/>
  <c r="G88"/>
  <c r="G79"/>
  <c r="G19" s="1"/>
  <c r="G82"/>
  <c r="G83"/>
  <c r="E78"/>
  <c r="E18" s="1"/>
  <c r="E79"/>
  <c r="E19" s="1"/>
  <c r="E82"/>
  <c r="E83"/>
  <c r="E86"/>
  <c r="E26" s="1"/>
  <c r="E87"/>
  <c r="E88"/>
  <c r="I78"/>
  <c r="I18" s="1"/>
  <c r="I79"/>
  <c r="I19" s="1"/>
  <c r="I82"/>
  <c r="I83"/>
  <c r="I86"/>
  <c r="I26" s="1"/>
  <c r="I87"/>
  <c r="I88"/>
  <c r="K78"/>
  <c r="K79"/>
  <c r="K82"/>
  <c r="K81" s="1"/>
  <c r="K83"/>
  <c r="K85"/>
  <c r="K86"/>
  <c r="K87"/>
  <c r="K88"/>
  <c r="E72"/>
  <c r="E73"/>
  <c r="E74"/>
  <c r="G72"/>
  <c r="G73"/>
  <c r="G74"/>
  <c r="I72"/>
  <c r="I73"/>
  <c r="I74"/>
  <c r="K72"/>
  <c r="K71" s="1"/>
  <c r="K73"/>
  <c r="K74"/>
  <c r="D78"/>
  <c r="D18" s="1"/>
  <c r="D79"/>
  <c r="D19" s="1"/>
  <c r="D80"/>
  <c r="D20" s="1"/>
  <c r="D82"/>
  <c r="D83"/>
  <c r="D85"/>
  <c r="D25" s="1"/>
  <c r="D86"/>
  <c r="D87"/>
  <c r="D88"/>
  <c r="F79"/>
  <c r="F19" s="1"/>
  <c r="F80"/>
  <c r="F82"/>
  <c r="F83"/>
  <c r="F85"/>
  <c r="F25" s="1"/>
  <c r="F86"/>
  <c r="F26" s="1"/>
  <c r="F87"/>
  <c r="F88"/>
  <c r="H79"/>
  <c r="H82"/>
  <c r="H83"/>
  <c r="H85"/>
  <c r="H25" s="1"/>
  <c r="H86"/>
  <c r="H87"/>
  <c r="H88"/>
  <c r="J79"/>
  <c r="J19" s="1"/>
  <c r="J82"/>
  <c r="J83"/>
  <c r="J81" s="1"/>
  <c r="J86"/>
  <c r="J87"/>
  <c r="J88"/>
  <c r="D72"/>
  <c r="D73"/>
  <c r="D74"/>
  <c r="B74" s="1"/>
  <c r="F72"/>
  <c r="F73"/>
  <c r="F74"/>
  <c r="H72"/>
  <c r="H71" s="1"/>
  <c r="H73"/>
  <c r="H74"/>
  <c r="J72"/>
  <c r="J71"/>
  <c r="J73"/>
  <c r="J74"/>
  <c r="E47"/>
  <c r="K54"/>
  <c r="E102" i="16"/>
  <c r="E106"/>
  <c r="E101" s="1"/>
  <c r="E109"/>
  <c r="G102"/>
  <c r="G106"/>
  <c r="C106" s="1"/>
  <c r="L106" s="1"/>
  <c r="G109"/>
  <c r="I102"/>
  <c r="I106"/>
  <c r="I101"/>
  <c r="I109"/>
  <c r="K102"/>
  <c r="K106"/>
  <c r="K109"/>
  <c r="K101"/>
  <c r="K100"/>
  <c r="E96"/>
  <c r="G96"/>
  <c r="I96"/>
  <c r="K96"/>
  <c r="C96"/>
  <c r="L96"/>
  <c r="C113"/>
  <c r="L113"/>
  <c r="C112"/>
  <c r="L112"/>
  <c r="C111"/>
  <c r="L111"/>
  <c r="C110"/>
  <c r="L110"/>
  <c r="C108"/>
  <c r="L108" s="1"/>
  <c r="C107"/>
  <c r="C105"/>
  <c r="L105"/>
  <c r="C104"/>
  <c r="L104"/>
  <c r="C103"/>
  <c r="L103"/>
  <c r="C102"/>
  <c r="L102"/>
  <c r="C99"/>
  <c r="L99"/>
  <c r="C98"/>
  <c r="L98"/>
  <c r="C97"/>
  <c r="L97"/>
  <c r="G81"/>
  <c r="G78"/>
  <c r="E81"/>
  <c r="E74"/>
  <c r="E78"/>
  <c r="I74"/>
  <c r="I78"/>
  <c r="C78"/>
  <c r="L78"/>
  <c r="I81"/>
  <c r="K74"/>
  <c r="K73"/>
  <c r="K78"/>
  <c r="K81"/>
  <c r="E68"/>
  <c r="G68"/>
  <c r="I68"/>
  <c r="K68"/>
  <c r="D78"/>
  <c r="D81"/>
  <c r="F78"/>
  <c r="F81"/>
  <c r="H78"/>
  <c r="H81"/>
  <c r="J78"/>
  <c r="J81"/>
  <c r="C83"/>
  <c r="L83"/>
  <c r="C82"/>
  <c r="L82" s="1"/>
  <c r="C80"/>
  <c r="L80"/>
  <c r="C79"/>
  <c r="L79"/>
  <c r="C76"/>
  <c r="L76" s="1"/>
  <c r="C71"/>
  <c r="L71"/>
  <c r="C70"/>
  <c r="L70"/>
  <c r="C69"/>
  <c r="L69" s="1"/>
  <c r="K46"/>
  <c r="K45"/>
  <c r="K44"/>
  <c r="K50"/>
  <c r="K53"/>
  <c r="K40"/>
  <c r="C55"/>
  <c r="L55"/>
  <c r="C43"/>
  <c r="L43"/>
  <c r="K21"/>
  <c r="K24"/>
  <c r="C27"/>
  <c r="B27"/>
  <c r="L27"/>
  <c r="C26"/>
  <c r="L26"/>
  <c r="G141" i="17"/>
  <c r="G144"/>
  <c r="C144" s="1"/>
  <c r="E137"/>
  <c r="E141"/>
  <c r="E144"/>
  <c r="I137"/>
  <c r="I136" s="1"/>
  <c r="I141"/>
  <c r="I144"/>
  <c r="K137"/>
  <c r="K141"/>
  <c r="K136" s="1"/>
  <c r="K144"/>
  <c r="E131"/>
  <c r="I131"/>
  <c r="K131"/>
  <c r="D141"/>
  <c r="D144"/>
  <c r="F141"/>
  <c r="B141" s="1"/>
  <c r="F144"/>
  <c r="H141"/>
  <c r="H144"/>
  <c r="J141"/>
  <c r="J144"/>
  <c r="D131"/>
  <c r="C148"/>
  <c r="L148" s="1"/>
  <c r="C147"/>
  <c r="L147" s="1"/>
  <c r="C146"/>
  <c r="L146" s="1"/>
  <c r="C145"/>
  <c r="L145" s="1"/>
  <c r="C143"/>
  <c r="L143" s="1"/>
  <c r="C142"/>
  <c r="L142" s="1"/>
  <c r="C141"/>
  <c r="L141" s="1"/>
  <c r="C140"/>
  <c r="L140" s="1"/>
  <c r="C139"/>
  <c r="L139" s="1"/>
  <c r="C138"/>
  <c r="L138" s="1"/>
  <c r="C134"/>
  <c r="L134" s="1"/>
  <c r="C133"/>
  <c r="L133" s="1"/>
  <c r="G114"/>
  <c r="C114" s="1"/>
  <c r="L114" s="1"/>
  <c r="G107"/>
  <c r="G111"/>
  <c r="E107"/>
  <c r="E106" s="1"/>
  <c r="E111"/>
  <c r="E114"/>
  <c r="I107"/>
  <c r="I111"/>
  <c r="I114"/>
  <c r="K107"/>
  <c r="K111"/>
  <c r="K114"/>
  <c r="K106" s="1"/>
  <c r="E101"/>
  <c r="C101" s="1"/>
  <c r="L101" s="1"/>
  <c r="G101"/>
  <c r="I101"/>
  <c r="K101"/>
  <c r="D111"/>
  <c r="D114"/>
  <c r="F111"/>
  <c r="H111"/>
  <c r="H106" s="1"/>
  <c r="H114"/>
  <c r="J111"/>
  <c r="C118"/>
  <c r="L118"/>
  <c r="C117"/>
  <c r="L117" s="1"/>
  <c r="C116"/>
  <c r="L116"/>
  <c r="C115"/>
  <c r="L115" s="1"/>
  <c r="C113"/>
  <c r="L113" s="1"/>
  <c r="C112"/>
  <c r="L112" s="1"/>
  <c r="C110"/>
  <c r="B110"/>
  <c r="C109"/>
  <c r="L109" s="1"/>
  <c r="C108"/>
  <c r="L108"/>
  <c r="C104"/>
  <c r="L104" s="1"/>
  <c r="C103"/>
  <c r="L103"/>
  <c r="C102"/>
  <c r="L102" s="1"/>
  <c r="G79"/>
  <c r="G19" s="1"/>
  <c r="G82"/>
  <c r="G81" s="1"/>
  <c r="G83"/>
  <c r="G85"/>
  <c r="G86"/>
  <c r="G87"/>
  <c r="G88"/>
  <c r="G84" s="1"/>
  <c r="E78"/>
  <c r="E77" s="1"/>
  <c r="E79"/>
  <c r="E82"/>
  <c r="E83"/>
  <c r="E81" s="1"/>
  <c r="E85"/>
  <c r="E86"/>
  <c r="C86" s="1"/>
  <c r="L86" s="1"/>
  <c r="E87"/>
  <c r="E88"/>
  <c r="C88" s="1"/>
  <c r="L88" s="1"/>
  <c r="I78"/>
  <c r="I79"/>
  <c r="C79" s="1"/>
  <c r="L79" s="1"/>
  <c r="I82"/>
  <c r="I83"/>
  <c r="I81"/>
  <c r="I85"/>
  <c r="I86"/>
  <c r="I87"/>
  <c r="I84" s="1"/>
  <c r="I88"/>
  <c r="K78"/>
  <c r="K77" s="1"/>
  <c r="K76" s="1"/>
  <c r="K79"/>
  <c r="K19" s="1"/>
  <c r="K82"/>
  <c r="K83"/>
  <c r="K81" s="1"/>
  <c r="K85"/>
  <c r="K86"/>
  <c r="K87"/>
  <c r="K27" s="1"/>
  <c r="K88"/>
  <c r="E72"/>
  <c r="E12" s="1"/>
  <c r="E73"/>
  <c r="E74"/>
  <c r="G73"/>
  <c r="G74"/>
  <c r="I72"/>
  <c r="I12" s="1"/>
  <c r="I73"/>
  <c r="I74"/>
  <c r="K72"/>
  <c r="K12" s="1"/>
  <c r="K73"/>
  <c r="K13" s="1"/>
  <c r="K74"/>
  <c r="K14"/>
  <c r="D79"/>
  <c r="D80"/>
  <c r="D82"/>
  <c r="D81" s="1"/>
  <c r="B81" s="1"/>
  <c r="D83"/>
  <c r="D85"/>
  <c r="D86"/>
  <c r="D87"/>
  <c r="D27" s="1"/>
  <c r="D88"/>
  <c r="F78"/>
  <c r="F79"/>
  <c r="F80"/>
  <c r="F82"/>
  <c r="F81" s="1"/>
  <c r="F83"/>
  <c r="F85"/>
  <c r="F86"/>
  <c r="F87"/>
  <c r="F88"/>
  <c r="H79"/>
  <c r="H80"/>
  <c r="H82"/>
  <c r="H81"/>
  <c r="H83"/>
  <c r="H85"/>
  <c r="H86"/>
  <c r="H87"/>
  <c r="H27" s="1"/>
  <c r="H88"/>
  <c r="J79"/>
  <c r="J80"/>
  <c r="J82"/>
  <c r="J81" s="1"/>
  <c r="J83"/>
  <c r="J85"/>
  <c r="J86"/>
  <c r="J87"/>
  <c r="J88"/>
  <c r="D73"/>
  <c r="D74"/>
  <c r="F73"/>
  <c r="F74"/>
  <c r="H73"/>
  <c r="H74"/>
  <c r="J73"/>
  <c r="J74"/>
  <c r="C87"/>
  <c r="L87" s="1"/>
  <c r="C85"/>
  <c r="L85" s="1"/>
  <c r="C82"/>
  <c r="L82" s="1"/>
  <c r="K47"/>
  <c r="K54"/>
  <c r="K41"/>
  <c r="G81" i="20"/>
  <c r="G84"/>
  <c r="E77"/>
  <c r="E81"/>
  <c r="E84"/>
  <c r="I77"/>
  <c r="I76" s="1"/>
  <c r="I81"/>
  <c r="I84"/>
  <c r="K77"/>
  <c r="K81"/>
  <c r="C81" s="1"/>
  <c r="L81" s="1"/>
  <c r="K84"/>
  <c r="E71"/>
  <c r="K71"/>
  <c r="D81"/>
  <c r="B81" s="1"/>
  <c r="D84"/>
  <c r="F81"/>
  <c r="F84"/>
  <c r="H81"/>
  <c r="H84"/>
  <c r="J81"/>
  <c r="J84"/>
  <c r="C88"/>
  <c r="L88" s="1"/>
  <c r="C87"/>
  <c r="L87"/>
  <c r="C86"/>
  <c r="L86" s="1"/>
  <c r="C85"/>
  <c r="L85" s="1"/>
  <c r="C83"/>
  <c r="L83" s="1"/>
  <c r="C82"/>
  <c r="L82"/>
  <c r="C80"/>
  <c r="C79"/>
  <c r="L79" s="1"/>
  <c r="C74"/>
  <c r="L74" s="1"/>
  <c r="C73"/>
  <c r="L73" s="1"/>
  <c r="G51"/>
  <c r="G54"/>
  <c r="E54"/>
  <c r="I54"/>
  <c r="K47"/>
  <c r="K51"/>
  <c r="K54"/>
  <c r="K41"/>
  <c r="F51"/>
  <c r="F54"/>
  <c r="H51"/>
  <c r="J51"/>
  <c r="J54"/>
  <c r="E167" i="4"/>
  <c r="E166" s="1"/>
  <c r="E171"/>
  <c r="E174"/>
  <c r="C174"/>
  <c r="L174"/>
  <c r="G167"/>
  <c r="G166" s="1"/>
  <c r="G171"/>
  <c r="G174"/>
  <c r="I167"/>
  <c r="I166" s="1"/>
  <c r="I165" s="1"/>
  <c r="I171"/>
  <c r="I174"/>
  <c r="K167"/>
  <c r="K166"/>
  <c r="K171"/>
  <c r="C171"/>
  <c r="L171"/>
  <c r="K174"/>
  <c r="E161"/>
  <c r="G161"/>
  <c r="K161"/>
  <c r="D171"/>
  <c r="D174"/>
  <c r="F171"/>
  <c r="H171"/>
  <c r="J171"/>
  <c r="D161"/>
  <c r="C178"/>
  <c r="L178"/>
  <c r="C177"/>
  <c r="L177"/>
  <c r="C176"/>
  <c r="L176"/>
  <c r="C175"/>
  <c r="L175"/>
  <c r="C173"/>
  <c r="L173"/>
  <c r="C172"/>
  <c r="L172"/>
  <c r="C170"/>
  <c r="L170" s="1"/>
  <c r="C169"/>
  <c r="L169" s="1"/>
  <c r="C168"/>
  <c r="L168" s="1"/>
  <c r="C164"/>
  <c r="L164"/>
  <c r="C163"/>
  <c r="L163" s="1"/>
  <c r="E137"/>
  <c r="E141"/>
  <c r="E144"/>
  <c r="C144"/>
  <c r="L144"/>
  <c r="E136"/>
  <c r="G137"/>
  <c r="G141"/>
  <c r="G144"/>
  <c r="G136"/>
  <c r="G135"/>
  <c r="I137"/>
  <c r="I141"/>
  <c r="I144"/>
  <c r="I136"/>
  <c r="C136"/>
  <c r="K137"/>
  <c r="K141"/>
  <c r="K144"/>
  <c r="K136"/>
  <c r="K135"/>
  <c r="E131"/>
  <c r="G131"/>
  <c r="C131"/>
  <c r="L131"/>
  <c r="I131"/>
  <c r="K131"/>
  <c r="C148"/>
  <c r="L148"/>
  <c r="C147"/>
  <c r="L147"/>
  <c r="C146"/>
  <c r="L146"/>
  <c r="C145"/>
  <c r="L145"/>
  <c r="C143"/>
  <c r="L143"/>
  <c r="C142"/>
  <c r="L142"/>
  <c r="C141"/>
  <c r="L141"/>
  <c r="C140"/>
  <c r="L140"/>
  <c r="C139"/>
  <c r="L139"/>
  <c r="C138"/>
  <c r="L138"/>
  <c r="C137"/>
  <c r="L137"/>
  <c r="C134"/>
  <c r="L134"/>
  <c r="C133"/>
  <c r="L133"/>
  <c r="C132"/>
  <c r="L132"/>
  <c r="G107"/>
  <c r="G111"/>
  <c r="C111"/>
  <c r="L111"/>
  <c r="G114"/>
  <c r="E107"/>
  <c r="E106"/>
  <c r="E111"/>
  <c r="E114"/>
  <c r="C114"/>
  <c r="L114"/>
  <c r="I107"/>
  <c r="I106"/>
  <c r="I105" s="1"/>
  <c r="I111"/>
  <c r="I114"/>
  <c r="K107"/>
  <c r="K106"/>
  <c r="K105"/>
  <c r="K111"/>
  <c r="K114"/>
  <c r="E101"/>
  <c r="G101"/>
  <c r="I101"/>
  <c r="K101"/>
  <c r="C101"/>
  <c r="D111"/>
  <c r="D114"/>
  <c r="F111"/>
  <c r="F114"/>
  <c r="H111"/>
  <c r="H114"/>
  <c r="J111"/>
  <c r="J114"/>
  <c r="D101"/>
  <c r="C118"/>
  <c r="L118"/>
  <c r="C117"/>
  <c r="L117"/>
  <c r="C116"/>
  <c r="L116"/>
  <c r="C115"/>
  <c r="L115"/>
  <c r="C113"/>
  <c r="L113"/>
  <c r="C112"/>
  <c r="L112"/>
  <c r="C109"/>
  <c r="L109"/>
  <c r="C108"/>
  <c r="L108"/>
  <c r="C104"/>
  <c r="L104"/>
  <c r="C103"/>
  <c r="L103"/>
  <c r="C102"/>
  <c r="L102"/>
  <c r="L101"/>
  <c r="E79"/>
  <c r="E82"/>
  <c r="E83"/>
  <c r="E23"/>
  <c r="E85"/>
  <c r="E25"/>
  <c r="E86"/>
  <c r="E87"/>
  <c r="E27"/>
  <c r="E88"/>
  <c r="E28"/>
  <c r="G79"/>
  <c r="G19" s="1"/>
  <c r="G82"/>
  <c r="G81"/>
  <c r="G83"/>
  <c r="G23"/>
  <c r="G85"/>
  <c r="G86"/>
  <c r="G87"/>
  <c r="G88"/>
  <c r="G28"/>
  <c r="I79"/>
  <c r="I19" s="1"/>
  <c r="I82"/>
  <c r="I83"/>
  <c r="I23"/>
  <c r="I85"/>
  <c r="I25"/>
  <c r="I86"/>
  <c r="I87"/>
  <c r="I27"/>
  <c r="I88"/>
  <c r="I28"/>
  <c r="K18"/>
  <c r="K17"/>
  <c r="K16"/>
  <c r="K79"/>
  <c r="K82"/>
  <c r="K81"/>
  <c r="K83"/>
  <c r="K85"/>
  <c r="K25"/>
  <c r="K86"/>
  <c r="K84"/>
  <c r="K87"/>
  <c r="K27"/>
  <c r="K88"/>
  <c r="E73"/>
  <c r="E13" s="1"/>
  <c r="E74"/>
  <c r="G12"/>
  <c r="G73"/>
  <c r="G13" s="1"/>
  <c r="G74"/>
  <c r="G14"/>
  <c r="I71"/>
  <c r="I73"/>
  <c r="I13" s="1"/>
  <c r="I74"/>
  <c r="I14"/>
  <c r="K73"/>
  <c r="K13"/>
  <c r="K74"/>
  <c r="D79"/>
  <c r="B79" s="1"/>
  <c r="D80"/>
  <c r="B80" s="1"/>
  <c r="D82"/>
  <c r="D83"/>
  <c r="D23"/>
  <c r="D85"/>
  <c r="D86"/>
  <c r="D87"/>
  <c r="D27"/>
  <c r="D88"/>
  <c r="D28"/>
  <c r="F79"/>
  <c r="F80"/>
  <c r="F82"/>
  <c r="F83"/>
  <c r="F81"/>
  <c r="F86"/>
  <c r="F87"/>
  <c r="F88"/>
  <c r="H79"/>
  <c r="H19" s="1"/>
  <c r="H80"/>
  <c r="H82"/>
  <c r="H83"/>
  <c r="H23"/>
  <c r="H81"/>
  <c r="H86"/>
  <c r="H26"/>
  <c r="H87"/>
  <c r="H27"/>
  <c r="H88"/>
  <c r="H28"/>
  <c r="J79"/>
  <c r="J19" s="1"/>
  <c r="J82"/>
  <c r="J81"/>
  <c r="J83"/>
  <c r="J86"/>
  <c r="J87"/>
  <c r="J88"/>
  <c r="D73"/>
  <c r="B73" s="1"/>
  <c r="D74"/>
  <c r="F73"/>
  <c r="F74"/>
  <c r="H73"/>
  <c r="H74"/>
  <c r="J73"/>
  <c r="J74"/>
  <c r="C88"/>
  <c r="L88"/>
  <c r="C86"/>
  <c r="L86"/>
  <c r="G47"/>
  <c r="C47"/>
  <c r="L47"/>
  <c r="G51"/>
  <c r="G54"/>
  <c r="E47"/>
  <c r="E51"/>
  <c r="E54"/>
  <c r="C54"/>
  <c r="L54"/>
  <c r="I47"/>
  <c r="I51"/>
  <c r="I54"/>
  <c r="K47"/>
  <c r="K51"/>
  <c r="K54"/>
  <c r="E41"/>
  <c r="G41"/>
  <c r="I41"/>
  <c r="K41"/>
  <c r="C41"/>
  <c r="L41"/>
  <c r="D54"/>
  <c r="F54"/>
  <c r="H54"/>
  <c r="J54"/>
  <c r="C58"/>
  <c r="L58"/>
  <c r="C57"/>
  <c r="L57"/>
  <c r="C56"/>
  <c r="L56"/>
  <c r="C55"/>
  <c r="L55"/>
  <c r="C53"/>
  <c r="L53"/>
  <c r="C52"/>
  <c r="L52"/>
  <c r="C49"/>
  <c r="L49"/>
  <c r="C44"/>
  <c r="L44"/>
  <c r="C43"/>
  <c r="L43"/>
  <c r="C42"/>
  <c r="L42"/>
  <c r="E227" i="5"/>
  <c r="E226" s="1"/>
  <c r="E231"/>
  <c r="L231"/>
  <c r="E234"/>
  <c r="G227"/>
  <c r="G231"/>
  <c r="C231" s="1"/>
  <c r="G234"/>
  <c r="I231"/>
  <c r="I234"/>
  <c r="K227"/>
  <c r="K226"/>
  <c r="K231"/>
  <c r="K234"/>
  <c r="E221"/>
  <c r="G221"/>
  <c r="K221"/>
  <c r="D231"/>
  <c r="D234"/>
  <c r="F231"/>
  <c r="H231"/>
  <c r="J231"/>
  <c r="C238"/>
  <c r="L238" s="1"/>
  <c r="C237"/>
  <c r="L237"/>
  <c r="C236"/>
  <c r="L236" s="1"/>
  <c r="C235"/>
  <c r="L235"/>
  <c r="C233"/>
  <c r="L233" s="1"/>
  <c r="C232"/>
  <c r="L232"/>
  <c r="C230"/>
  <c r="L230" s="1"/>
  <c r="C229"/>
  <c r="L229" s="1"/>
  <c r="C224"/>
  <c r="L224" s="1"/>
  <c r="C223"/>
  <c r="L223"/>
  <c r="E197"/>
  <c r="E201"/>
  <c r="E204"/>
  <c r="C204" s="1"/>
  <c r="L204" s="1"/>
  <c r="G197"/>
  <c r="G201"/>
  <c r="G204"/>
  <c r="I197"/>
  <c r="I201"/>
  <c r="I204"/>
  <c r="K197"/>
  <c r="K195"/>
  <c r="K201"/>
  <c r="K196" s="1"/>
  <c r="K204"/>
  <c r="E191"/>
  <c r="K191"/>
  <c r="D197"/>
  <c r="D201"/>
  <c r="D204"/>
  <c r="F201"/>
  <c r="B201" s="1"/>
  <c r="F204"/>
  <c r="H201"/>
  <c r="H204"/>
  <c r="J201"/>
  <c r="J204"/>
  <c r="C208"/>
  <c r="L208"/>
  <c r="C207"/>
  <c r="L207" s="1"/>
  <c r="C206"/>
  <c r="L206"/>
  <c r="C205"/>
  <c r="C203"/>
  <c r="L203"/>
  <c r="C202"/>
  <c r="L202" s="1"/>
  <c r="C200"/>
  <c r="L200" s="1"/>
  <c r="C199"/>
  <c r="L199" s="1"/>
  <c r="C194"/>
  <c r="L194" s="1"/>
  <c r="C193"/>
  <c r="L193" s="1"/>
  <c r="E167"/>
  <c r="E171"/>
  <c r="E174"/>
  <c r="G167"/>
  <c r="G171"/>
  <c r="G174"/>
  <c r="C174" s="1"/>
  <c r="L174" s="1"/>
  <c r="I167"/>
  <c r="I166" s="1"/>
  <c r="I171"/>
  <c r="I174"/>
  <c r="K167"/>
  <c r="K166" s="1"/>
  <c r="K179" s="1"/>
  <c r="K171"/>
  <c r="K174"/>
  <c r="E161"/>
  <c r="C161" s="1"/>
  <c r="L161" s="1"/>
  <c r="G161"/>
  <c r="I161"/>
  <c r="K161"/>
  <c r="C178"/>
  <c r="L178"/>
  <c r="C177"/>
  <c r="L177" s="1"/>
  <c r="C176"/>
  <c r="L176"/>
  <c r="C175"/>
  <c r="L175" s="1"/>
  <c r="C173"/>
  <c r="L173"/>
  <c r="C172"/>
  <c r="L172" s="1"/>
  <c r="C170"/>
  <c r="L170" s="1"/>
  <c r="C169"/>
  <c r="L169"/>
  <c r="C168"/>
  <c r="L168" s="1"/>
  <c r="C164"/>
  <c r="L164"/>
  <c r="C163"/>
  <c r="L163" s="1"/>
  <c r="C162"/>
  <c r="L162"/>
  <c r="G141"/>
  <c r="G144"/>
  <c r="E137"/>
  <c r="E136" s="1"/>
  <c r="E141"/>
  <c r="E144"/>
  <c r="C144" s="1"/>
  <c r="L144" s="1"/>
  <c r="I141"/>
  <c r="I144"/>
  <c r="K137"/>
  <c r="K136" s="1"/>
  <c r="K141"/>
  <c r="K144"/>
  <c r="E131"/>
  <c r="G131"/>
  <c r="K131"/>
  <c r="D141"/>
  <c r="B141" s="1"/>
  <c r="D144"/>
  <c r="F141"/>
  <c r="F144"/>
  <c r="H141"/>
  <c r="H144"/>
  <c r="J141"/>
  <c r="J144"/>
  <c r="C148"/>
  <c r="L148" s="1"/>
  <c r="C147"/>
  <c r="L147"/>
  <c r="C146"/>
  <c r="L146" s="1"/>
  <c r="C145"/>
  <c r="L145"/>
  <c r="C143"/>
  <c r="L143"/>
  <c r="C142"/>
  <c r="L142" s="1"/>
  <c r="C139"/>
  <c r="L139" s="1"/>
  <c r="C134"/>
  <c r="L134" s="1"/>
  <c r="C133"/>
  <c r="E107"/>
  <c r="E108"/>
  <c r="E111"/>
  <c r="E112"/>
  <c r="E114"/>
  <c r="E115"/>
  <c r="E116"/>
  <c r="C116" s="1"/>
  <c r="L116" s="1"/>
  <c r="E117"/>
  <c r="C117" s="1"/>
  <c r="G107"/>
  <c r="G108"/>
  <c r="G111"/>
  <c r="G110" s="1"/>
  <c r="G112"/>
  <c r="G114"/>
  <c r="G115"/>
  <c r="G116"/>
  <c r="G117"/>
  <c r="I107"/>
  <c r="I108"/>
  <c r="I111"/>
  <c r="I112"/>
  <c r="I110"/>
  <c r="I114"/>
  <c r="I115"/>
  <c r="I116"/>
  <c r="I113"/>
  <c r="I117"/>
  <c r="K107"/>
  <c r="K108"/>
  <c r="K111"/>
  <c r="K110" s="1"/>
  <c r="K112"/>
  <c r="K23" s="1"/>
  <c r="K114"/>
  <c r="K115"/>
  <c r="C115" s="1"/>
  <c r="L115" s="1"/>
  <c r="K116"/>
  <c r="K117"/>
  <c r="E101"/>
  <c r="E102"/>
  <c r="E103"/>
  <c r="G101"/>
  <c r="G102"/>
  <c r="G103"/>
  <c r="G14" s="1"/>
  <c r="I101"/>
  <c r="I102"/>
  <c r="I103"/>
  <c r="K101"/>
  <c r="K100" s="1"/>
  <c r="K102"/>
  <c r="K103"/>
  <c r="D108"/>
  <c r="D19" s="1"/>
  <c r="D109"/>
  <c r="D111"/>
  <c r="D112"/>
  <c r="D110"/>
  <c r="D115"/>
  <c r="D116"/>
  <c r="D117"/>
  <c r="F108"/>
  <c r="F109"/>
  <c r="F111"/>
  <c r="F112"/>
  <c r="F115"/>
  <c r="F116"/>
  <c r="F117"/>
  <c r="H108"/>
  <c r="H111"/>
  <c r="H112"/>
  <c r="H23" s="1"/>
  <c r="H115"/>
  <c r="B115" s="1"/>
  <c r="H116"/>
  <c r="H117"/>
  <c r="J108"/>
  <c r="J111"/>
  <c r="J112"/>
  <c r="J110" s="1"/>
  <c r="J115"/>
  <c r="J116"/>
  <c r="J117"/>
  <c r="D102"/>
  <c r="D103"/>
  <c r="F102"/>
  <c r="F103"/>
  <c r="B103" s="1"/>
  <c r="H102"/>
  <c r="H103"/>
  <c r="J102"/>
  <c r="B102"/>
  <c r="J103"/>
  <c r="E77"/>
  <c r="E78"/>
  <c r="E81"/>
  <c r="E80" s="1"/>
  <c r="E82"/>
  <c r="E84"/>
  <c r="E85"/>
  <c r="E86"/>
  <c r="E87"/>
  <c r="G77"/>
  <c r="G78"/>
  <c r="G81"/>
  <c r="G80"/>
  <c r="C80" s="1"/>
  <c r="L80" s="1"/>
  <c r="G82"/>
  <c r="G84"/>
  <c r="G85"/>
  <c r="G86"/>
  <c r="G87"/>
  <c r="I78"/>
  <c r="I81"/>
  <c r="I82"/>
  <c r="I85"/>
  <c r="I86"/>
  <c r="I87"/>
  <c r="K77"/>
  <c r="K76" s="1"/>
  <c r="K78"/>
  <c r="K19" s="1"/>
  <c r="K81"/>
  <c r="K80" s="1"/>
  <c r="K82"/>
  <c r="K84"/>
  <c r="K85"/>
  <c r="K26" s="1"/>
  <c r="K86"/>
  <c r="K87"/>
  <c r="E71"/>
  <c r="E72"/>
  <c r="E73"/>
  <c r="G72"/>
  <c r="G73"/>
  <c r="I72"/>
  <c r="I73"/>
  <c r="K71"/>
  <c r="K72"/>
  <c r="K13" s="1"/>
  <c r="K73"/>
  <c r="D78"/>
  <c r="D76" s="1"/>
  <c r="D81"/>
  <c r="D82"/>
  <c r="D23" s="1"/>
  <c r="D84"/>
  <c r="D85"/>
  <c r="D86"/>
  <c r="D87"/>
  <c r="F78"/>
  <c r="F81"/>
  <c r="F82"/>
  <c r="F84"/>
  <c r="F85"/>
  <c r="F86"/>
  <c r="F87"/>
  <c r="H78"/>
  <c r="H81"/>
  <c r="H80" s="1"/>
  <c r="H82"/>
  <c r="H84"/>
  <c r="H83" s="1"/>
  <c r="H85"/>
  <c r="H86"/>
  <c r="H87"/>
  <c r="J78"/>
  <c r="J81"/>
  <c r="J82"/>
  <c r="J80"/>
  <c r="J84"/>
  <c r="J85"/>
  <c r="J86"/>
  <c r="J87"/>
  <c r="J83" s="1"/>
  <c r="D72"/>
  <c r="B72" s="1"/>
  <c r="D73"/>
  <c r="F72"/>
  <c r="F73"/>
  <c r="H72"/>
  <c r="H73"/>
  <c r="J72"/>
  <c r="J73"/>
  <c r="C82"/>
  <c r="L82"/>
  <c r="G27"/>
  <c r="I28"/>
  <c r="K18"/>
  <c r="K17" s="1"/>
  <c r="K47"/>
  <c r="K51"/>
  <c r="K25"/>
  <c r="K27"/>
  <c r="D54"/>
  <c r="D26"/>
  <c r="D27"/>
  <c r="F28"/>
  <c r="H22"/>
  <c r="H27"/>
  <c r="H54"/>
  <c r="D14"/>
  <c r="E107" i="6"/>
  <c r="E106" s="1"/>
  <c r="E111"/>
  <c r="E114"/>
  <c r="G107"/>
  <c r="G111"/>
  <c r="C111" s="1"/>
  <c r="L111" s="1"/>
  <c r="G114"/>
  <c r="I107"/>
  <c r="I111"/>
  <c r="I114"/>
  <c r="K107"/>
  <c r="K111"/>
  <c r="K114"/>
  <c r="K106" s="1"/>
  <c r="K119" s="1"/>
  <c r="E101"/>
  <c r="G101"/>
  <c r="I101"/>
  <c r="K101"/>
  <c r="D107"/>
  <c r="D111"/>
  <c r="D114"/>
  <c r="F107"/>
  <c r="F111"/>
  <c r="F114"/>
  <c r="H107"/>
  <c r="H111"/>
  <c r="H114"/>
  <c r="J107"/>
  <c r="J111"/>
  <c r="J114"/>
  <c r="B114" s="1"/>
  <c r="D101"/>
  <c r="F101"/>
  <c r="H101"/>
  <c r="J101"/>
  <c r="C118"/>
  <c r="L118" s="1"/>
  <c r="C117"/>
  <c r="L117" s="1"/>
  <c r="C116"/>
  <c r="L116" s="1"/>
  <c r="C115"/>
  <c r="L115" s="1"/>
  <c r="C113"/>
  <c r="L113" s="1"/>
  <c r="C112"/>
  <c r="L112" s="1"/>
  <c r="C109"/>
  <c r="L109" s="1"/>
  <c r="C108"/>
  <c r="L108" s="1"/>
  <c r="C104"/>
  <c r="L104" s="1"/>
  <c r="C103"/>
  <c r="L103" s="1"/>
  <c r="C102"/>
  <c r="L102" s="1"/>
  <c r="K71"/>
  <c r="E81"/>
  <c r="C81" s="1"/>
  <c r="L81" s="1"/>
  <c r="E84"/>
  <c r="G81"/>
  <c r="G84"/>
  <c r="I81"/>
  <c r="I84"/>
  <c r="K77"/>
  <c r="K81"/>
  <c r="K84"/>
  <c r="D81"/>
  <c r="D84"/>
  <c r="F81"/>
  <c r="F84"/>
  <c r="H81"/>
  <c r="H84"/>
  <c r="J81"/>
  <c r="J84"/>
  <c r="C88"/>
  <c r="L88" s="1"/>
  <c r="C87"/>
  <c r="L87" s="1"/>
  <c r="C86"/>
  <c r="L86" s="1"/>
  <c r="C85"/>
  <c r="L85" s="1"/>
  <c r="C83"/>
  <c r="L83" s="1"/>
  <c r="C82"/>
  <c r="L82" s="1"/>
  <c r="C79"/>
  <c r="L79" s="1"/>
  <c r="C74"/>
  <c r="L74" s="1"/>
  <c r="E51"/>
  <c r="G51"/>
  <c r="I51"/>
  <c r="I54"/>
  <c r="F51"/>
  <c r="J54"/>
  <c r="E170" i="7"/>
  <c r="E163"/>
  <c r="E167"/>
  <c r="G170"/>
  <c r="G162" s="1"/>
  <c r="G161" s="1"/>
  <c r="G163"/>
  <c r="G167"/>
  <c r="I170"/>
  <c r="I162" s="1"/>
  <c r="I163"/>
  <c r="I167"/>
  <c r="K170"/>
  <c r="K162"/>
  <c r="K161"/>
  <c r="K163"/>
  <c r="K167"/>
  <c r="E157"/>
  <c r="G157"/>
  <c r="I157"/>
  <c r="C157"/>
  <c r="L157"/>
  <c r="K157"/>
  <c r="H170"/>
  <c r="H162" s="1"/>
  <c r="H163"/>
  <c r="H167"/>
  <c r="J170"/>
  <c r="J162" s="1"/>
  <c r="J163"/>
  <c r="J167"/>
  <c r="D170"/>
  <c r="D163"/>
  <c r="D167"/>
  <c r="F170"/>
  <c r="F162" s="1"/>
  <c r="F163"/>
  <c r="F167"/>
  <c r="D157"/>
  <c r="F157"/>
  <c r="H157"/>
  <c r="J157"/>
  <c r="B157"/>
  <c r="C173"/>
  <c r="L173"/>
  <c r="B173"/>
  <c r="C172"/>
  <c r="L172" s="1"/>
  <c r="B172"/>
  <c r="C171"/>
  <c r="B171"/>
  <c r="C169"/>
  <c r="L169"/>
  <c r="C168"/>
  <c r="L168"/>
  <c r="C167"/>
  <c r="L167"/>
  <c r="C166"/>
  <c r="L166"/>
  <c r="C165"/>
  <c r="L165"/>
  <c r="C164"/>
  <c r="L164"/>
  <c r="C163"/>
  <c r="L163"/>
  <c r="C160"/>
  <c r="L160"/>
  <c r="C159"/>
  <c r="L159"/>
  <c r="C158"/>
  <c r="L158"/>
  <c r="E134"/>
  <c r="C134"/>
  <c r="L134"/>
  <c r="E138"/>
  <c r="C138"/>
  <c r="E141"/>
  <c r="G134"/>
  <c r="G133"/>
  <c r="G132" s="1"/>
  <c r="G138"/>
  <c r="G141"/>
  <c r="I134"/>
  <c r="I138"/>
  <c r="I141"/>
  <c r="K134"/>
  <c r="K133"/>
  <c r="K132" s="1"/>
  <c r="K138"/>
  <c r="K141"/>
  <c r="E128"/>
  <c r="G128"/>
  <c r="I128"/>
  <c r="C128"/>
  <c r="L128"/>
  <c r="K128"/>
  <c r="C145"/>
  <c r="L145"/>
  <c r="C144"/>
  <c r="L144"/>
  <c r="C143"/>
  <c r="L143"/>
  <c r="C142"/>
  <c r="L142"/>
  <c r="C141"/>
  <c r="L141"/>
  <c r="C140"/>
  <c r="L140"/>
  <c r="C139"/>
  <c r="C137"/>
  <c r="L137" s="1"/>
  <c r="C136"/>
  <c r="L136"/>
  <c r="C135"/>
  <c r="L135"/>
  <c r="C131"/>
  <c r="L131"/>
  <c r="C130"/>
  <c r="L130"/>
  <c r="C129"/>
  <c r="L129"/>
  <c r="G108"/>
  <c r="G111"/>
  <c r="E104"/>
  <c r="E103" s="1"/>
  <c r="E102" s="1"/>
  <c r="E108"/>
  <c r="E111"/>
  <c r="I104"/>
  <c r="I108"/>
  <c r="I111"/>
  <c r="K104"/>
  <c r="K108"/>
  <c r="K111"/>
  <c r="E98"/>
  <c r="C98" s="1"/>
  <c r="L98" s="1"/>
  <c r="G98"/>
  <c r="K98"/>
  <c r="D104"/>
  <c r="D108"/>
  <c r="D111"/>
  <c r="F108"/>
  <c r="F111"/>
  <c r="H108"/>
  <c r="H111"/>
  <c r="J108"/>
  <c r="J111"/>
  <c r="C115"/>
  <c r="L115"/>
  <c r="C114"/>
  <c r="L114"/>
  <c r="C113"/>
  <c r="L113"/>
  <c r="C112"/>
  <c r="L112"/>
  <c r="C110"/>
  <c r="L110"/>
  <c r="C109"/>
  <c r="L109"/>
  <c r="C108"/>
  <c r="L108"/>
  <c r="C106"/>
  <c r="L106" s="1"/>
  <c r="C105"/>
  <c r="L105" s="1"/>
  <c r="C101"/>
  <c r="L101"/>
  <c r="C99"/>
  <c r="L99"/>
  <c r="E76"/>
  <c r="E80"/>
  <c r="G76"/>
  <c r="G80"/>
  <c r="I76"/>
  <c r="I80"/>
  <c r="K83"/>
  <c r="K75"/>
  <c r="K76"/>
  <c r="K80"/>
  <c r="E70"/>
  <c r="G70"/>
  <c r="I70"/>
  <c r="K70"/>
  <c r="H76"/>
  <c r="H80"/>
  <c r="J76"/>
  <c r="J80"/>
  <c r="D76"/>
  <c r="D80"/>
  <c r="F76"/>
  <c r="F80"/>
  <c r="D70"/>
  <c r="F70"/>
  <c r="H70"/>
  <c r="J70"/>
  <c r="B70"/>
  <c r="C82"/>
  <c r="L82"/>
  <c r="C81"/>
  <c r="L81"/>
  <c r="C80"/>
  <c r="L80"/>
  <c r="C79"/>
  <c r="L79"/>
  <c r="C78"/>
  <c r="L78"/>
  <c r="C77"/>
  <c r="L77"/>
  <c r="C76"/>
  <c r="L76"/>
  <c r="C73"/>
  <c r="L73"/>
  <c r="C72"/>
  <c r="L72"/>
  <c r="C71"/>
  <c r="L71"/>
  <c r="G53"/>
  <c r="E50"/>
  <c r="E53"/>
  <c r="I53"/>
  <c r="K50"/>
  <c r="K53"/>
  <c r="F53"/>
  <c r="H53"/>
  <c r="J53"/>
  <c r="D53"/>
  <c r="C57"/>
  <c r="L57"/>
  <c r="C56"/>
  <c r="L56"/>
  <c r="C55"/>
  <c r="L55"/>
  <c r="C54"/>
  <c r="L54"/>
  <c r="C53"/>
  <c r="L53"/>
  <c r="K21"/>
  <c r="C27"/>
  <c r="B27"/>
  <c r="L27"/>
  <c r="E227" i="8"/>
  <c r="E231"/>
  <c r="E234"/>
  <c r="G227"/>
  <c r="G231"/>
  <c r="G234"/>
  <c r="I227"/>
  <c r="I231"/>
  <c r="I234"/>
  <c r="K227"/>
  <c r="K231"/>
  <c r="K234"/>
  <c r="E221"/>
  <c r="G221"/>
  <c r="I221"/>
  <c r="K221"/>
  <c r="C238"/>
  <c r="L238" s="1"/>
  <c r="C237"/>
  <c r="L237" s="1"/>
  <c r="C236"/>
  <c r="L236" s="1"/>
  <c r="C235"/>
  <c r="L235" s="1"/>
  <c r="C233"/>
  <c r="L233" s="1"/>
  <c r="C232"/>
  <c r="L232" s="1"/>
  <c r="C230"/>
  <c r="L230" s="1"/>
  <c r="C229"/>
  <c r="L229" s="1"/>
  <c r="C228"/>
  <c r="L228" s="1"/>
  <c r="C224"/>
  <c r="L224" s="1"/>
  <c r="C223"/>
  <c r="L223" s="1"/>
  <c r="C222"/>
  <c r="L222" s="1"/>
  <c r="E198"/>
  <c r="E202"/>
  <c r="E205"/>
  <c r="C205" s="1"/>
  <c r="L205" s="1"/>
  <c r="G198"/>
  <c r="G202"/>
  <c r="G205"/>
  <c r="I198"/>
  <c r="I202"/>
  <c r="I205"/>
  <c r="K198"/>
  <c r="K202"/>
  <c r="K197" s="1"/>
  <c r="K205"/>
  <c r="E192"/>
  <c r="G192"/>
  <c r="I192"/>
  <c r="K192"/>
  <c r="C209"/>
  <c r="L209" s="1"/>
  <c r="C208"/>
  <c r="L208" s="1"/>
  <c r="C207"/>
  <c r="L207" s="1"/>
  <c r="C206"/>
  <c r="L206" s="1"/>
  <c r="C204"/>
  <c r="L204" s="1"/>
  <c r="C203"/>
  <c r="L203" s="1"/>
  <c r="C201"/>
  <c r="L201" s="1"/>
  <c r="C200"/>
  <c r="L200" s="1"/>
  <c r="C199"/>
  <c r="L199" s="1"/>
  <c r="C195"/>
  <c r="L195" s="1"/>
  <c r="C194"/>
  <c r="L194" s="1"/>
  <c r="C193"/>
  <c r="L193" s="1"/>
  <c r="G167"/>
  <c r="G171"/>
  <c r="G174"/>
  <c r="E167"/>
  <c r="E171"/>
  <c r="E174"/>
  <c r="I167"/>
  <c r="I174"/>
  <c r="K167"/>
  <c r="K171"/>
  <c r="K174"/>
  <c r="E161"/>
  <c r="K161"/>
  <c r="D171"/>
  <c r="D174"/>
  <c r="F171"/>
  <c r="H171"/>
  <c r="J171"/>
  <c r="C178"/>
  <c r="L178" s="1"/>
  <c r="C173"/>
  <c r="L173" s="1"/>
  <c r="C172"/>
  <c r="L172" s="1"/>
  <c r="C169"/>
  <c r="L169" s="1"/>
  <c r="C164"/>
  <c r="L164" s="1"/>
  <c r="C163"/>
  <c r="L163" s="1"/>
  <c r="E137"/>
  <c r="E141"/>
  <c r="E144"/>
  <c r="G137"/>
  <c r="G141"/>
  <c r="G144"/>
  <c r="I137"/>
  <c r="I141"/>
  <c r="I144"/>
  <c r="K137"/>
  <c r="K141"/>
  <c r="K144"/>
  <c r="E131"/>
  <c r="G131"/>
  <c r="I131"/>
  <c r="K131"/>
  <c r="C148"/>
  <c r="L148" s="1"/>
  <c r="C147"/>
  <c r="L147" s="1"/>
  <c r="C146"/>
  <c r="L146" s="1"/>
  <c r="C145"/>
  <c r="L145" s="1"/>
  <c r="C143"/>
  <c r="L143" s="1"/>
  <c r="C142"/>
  <c r="L142" s="1"/>
  <c r="C140"/>
  <c r="L140" s="1"/>
  <c r="C139"/>
  <c r="L139" s="1"/>
  <c r="C138"/>
  <c r="L138" s="1"/>
  <c r="C134"/>
  <c r="L134" s="1"/>
  <c r="C133"/>
  <c r="L133" s="1"/>
  <c r="C132"/>
  <c r="L132" s="1"/>
  <c r="E107"/>
  <c r="E111"/>
  <c r="E114"/>
  <c r="G111"/>
  <c r="G114"/>
  <c r="I107"/>
  <c r="I111"/>
  <c r="I114"/>
  <c r="K107"/>
  <c r="K111"/>
  <c r="K114"/>
  <c r="E101"/>
  <c r="G101"/>
  <c r="I101"/>
  <c r="K101"/>
  <c r="D111"/>
  <c r="D114"/>
  <c r="F111"/>
  <c r="F114"/>
  <c r="H111"/>
  <c r="H114"/>
  <c r="J111"/>
  <c r="J114"/>
  <c r="C118"/>
  <c r="L118" s="1"/>
  <c r="C117"/>
  <c r="L117" s="1"/>
  <c r="C116"/>
  <c r="L116" s="1"/>
  <c r="C115"/>
  <c r="L115" s="1"/>
  <c r="C113"/>
  <c r="L113" s="1"/>
  <c r="C112"/>
  <c r="L112" s="1"/>
  <c r="C111"/>
  <c r="L111" s="1"/>
  <c r="C109"/>
  <c r="L109" s="1"/>
  <c r="C104"/>
  <c r="L104" s="1"/>
  <c r="C103"/>
  <c r="L103" s="1"/>
  <c r="C102"/>
  <c r="L102" s="1"/>
  <c r="I81"/>
  <c r="G54"/>
  <c r="K51"/>
  <c r="C56"/>
  <c r="L56" s="1"/>
  <c r="C43"/>
  <c r="L43" s="1"/>
  <c r="E228" i="9"/>
  <c r="E232"/>
  <c r="E235"/>
  <c r="C235" s="1"/>
  <c r="L235" s="1"/>
  <c r="G228"/>
  <c r="G232"/>
  <c r="G227"/>
  <c r="G235"/>
  <c r="I228"/>
  <c r="I232"/>
  <c r="I227" s="1"/>
  <c r="I226" s="1"/>
  <c r="I235"/>
  <c r="K228"/>
  <c r="K232"/>
  <c r="K235"/>
  <c r="E222"/>
  <c r="G222"/>
  <c r="I222"/>
  <c r="K222"/>
  <c r="C239"/>
  <c r="L239" s="1"/>
  <c r="C238"/>
  <c r="L238"/>
  <c r="C237"/>
  <c r="L237" s="1"/>
  <c r="C236"/>
  <c r="L236"/>
  <c r="C234"/>
  <c r="L234" s="1"/>
  <c r="C233"/>
  <c r="L233"/>
  <c r="C231"/>
  <c r="L231"/>
  <c r="C230"/>
  <c r="L230" s="1"/>
  <c r="C229"/>
  <c r="L229"/>
  <c r="C225"/>
  <c r="L225"/>
  <c r="C224"/>
  <c r="L224" s="1"/>
  <c r="C223"/>
  <c r="L223"/>
  <c r="G197"/>
  <c r="G196" s="1"/>
  <c r="G209" s="1"/>
  <c r="G201"/>
  <c r="G204"/>
  <c r="C204" s="1"/>
  <c r="L204" s="1"/>
  <c r="E197"/>
  <c r="E196" s="1"/>
  <c r="E201"/>
  <c r="C201" s="1"/>
  <c r="L201" s="1"/>
  <c r="E204"/>
  <c r="I201"/>
  <c r="I204"/>
  <c r="K197"/>
  <c r="K196" s="1"/>
  <c r="K195" s="1"/>
  <c r="K201"/>
  <c r="K204"/>
  <c r="E191"/>
  <c r="C191" s="1"/>
  <c r="G191"/>
  <c r="I191"/>
  <c r="K191"/>
  <c r="D201"/>
  <c r="B201" s="1"/>
  <c r="D204"/>
  <c r="B204" s="1"/>
  <c r="F201"/>
  <c r="F204"/>
  <c r="H201"/>
  <c r="H204"/>
  <c r="J201"/>
  <c r="J204"/>
  <c r="D191"/>
  <c r="C208"/>
  <c r="L208" s="1"/>
  <c r="C207"/>
  <c r="L207"/>
  <c r="C206"/>
  <c r="L206" s="1"/>
  <c r="C205"/>
  <c r="L205"/>
  <c r="C203"/>
  <c r="L203"/>
  <c r="C202"/>
  <c r="L202" s="1"/>
  <c r="B200"/>
  <c r="C199"/>
  <c r="L199" s="1"/>
  <c r="C194"/>
  <c r="L194" s="1"/>
  <c r="C193"/>
  <c r="L193"/>
  <c r="C192"/>
  <c r="L192" s="1"/>
  <c r="G167"/>
  <c r="G171"/>
  <c r="G174"/>
  <c r="C174" s="1"/>
  <c r="E167"/>
  <c r="E166" s="1"/>
  <c r="E171"/>
  <c r="E174"/>
  <c r="I167"/>
  <c r="I166" s="1"/>
  <c r="I179" s="1"/>
  <c r="I171"/>
  <c r="I174"/>
  <c r="K167"/>
  <c r="K171"/>
  <c r="K174"/>
  <c r="E161"/>
  <c r="G161"/>
  <c r="I161"/>
  <c r="K161"/>
  <c r="D167"/>
  <c r="D174"/>
  <c r="F167"/>
  <c r="F174"/>
  <c r="H167"/>
  <c r="H174"/>
  <c r="J167"/>
  <c r="J174"/>
  <c r="D161"/>
  <c r="F161"/>
  <c r="H161"/>
  <c r="B161" s="1"/>
  <c r="J161"/>
  <c r="C178"/>
  <c r="L178"/>
  <c r="C177"/>
  <c r="L177" s="1"/>
  <c r="C176"/>
  <c r="L176"/>
  <c r="C175"/>
  <c r="L175" s="1"/>
  <c r="L174"/>
  <c r="C173"/>
  <c r="L173" s="1"/>
  <c r="C172"/>
  <c r="L172"/>
  <c r="C170"/>
  <c r="C169"/>
  <c r="L169" s="1"/>
  <c r="C168"/>
  <c r="L168"/>
  <c r="C167"/>
  <c r="L167" s="1"/>
  <c r="C164"/>
  <c r="L164"/>
  <c r="C163"/>
  <c r="L163" s="1"/>
  <c r="C162"/>
  <c r="L162"/>
  <c r="G137"/>
  <c r="G141"/>
  <c r="G144"/>
  <c r="E137"/>
  <c r="E141"/>
  <c r="E144"/>
  <c r="I141"/>
  <c r="I144"/>
  <c r="K137"/>
  <c r="K141"/>
  <c r="K136" s="1"/>
  <c r="K144"/>
  <c r="E131"/>
  <c r="K131"/>
  <c r="H141"/>
  <c r="H144"/>
  <c r="J141"/>
  <c r="J144"/>
  <c r="D141"/>
  <c r="D144"/>
  <c r="F141"/>
  <c r="F144"/>
  <c r="C148"/>
  <c r="L148" s="1"/>
  <c r="C147"/>
  <c r="L147"/>
  <c r="C146"/>
  <c r="L146" s="1"/>
  <c r="C145"/>
  <c r="L145" s="1"/>
  <c r="C143"/>
  <c r="L143"/>
  <c r="C142"/>
  <c r="L142" s="1"/>
  <c r="C140"/>
  <c r="L140" s="1"/>
  <c r="B140"/>
  <c r="C139"/>
  <c r="L139" s="1"/>
  <c r="C138"/>
  <c r="C133"/>
  <c r="L133" s="1"/>
  <c r="C132"/>
  <c r="L132"/>
  <c r="E111"/>
  <c r="E27"/>
  <c r="E28"/>
  <c r="I107"/>
  <c r="I111"/>
  <c r="I23"/>
  <c r="I27"/>
  <c r="I28"/>
  <c r="G12"/>
  <c r="E84"/>
  <c r="I84"/>
  <c r="K81"/>
  <c r="K84"/>
  <c r="E71"/>
  <c r="I71"/>
  <c r="F81"/>
  <c r="F84"/>
  <c r="J84"/>
  <c r="C88"/>
  <c r="L88" s="1"/>
  <c r="C86"/>
  <c r="L86" s="1"/>
  <c r="C72"/>
  <c r="L72" s="1"/>
  <c r="G51"/>
  <c r="E51"/>
  <c r="I51"/>
  <c r="K51"/>
  <c r="J54"/>
  <c r="B108"/>
  <c r="J101"/>
  <c r="E137" i="18"/>
  <c r="E141"/>
  <c r="E144"/>
  <c r="C144" s="1"/>
  <c r="L144" s="1"/>
  <c r="G137"/>
  <c r="G141"/>
  <c r="G144"/>
  <c r="G136" s="1"/>
  <c r="G149" s="1"/>
  <c r="I137"/>
  <c r="I136" s="1"/>
  <c r="I141"/>
  <c r="I144"/>
  <c r="K137"/>
  <c r="K141"/>
  <c r="K144"/>
  <c r="K136" s="1"/>
  <c r="E131"/>
  <c r="G131"/>
  <c r="I131"/>
  <c r="K131"/>
  <c r="D137"/>
  <c r="D141"/>
  <c r="D144"/>
  <c r="F141"/>
  <c r="F144"/>
  <c r="H141"/>
  <c r="H144"/>
  <c r="J141"/>
  <c r="J144"/>
  <c r="C148"/>
  <c r="L148"/>
  <c r="C147"/>
  <c r="L147"/>
  <c r="C146"/>
  <c r="L146"/>
  <c r="C145"/>
  <c r="L145" s="1"/>
  <c r="C143"/>
  <c r="L143"/>
  <c r="C142"/>
  <c r="L142"/>
  <c r="C141"/>
  <c r="L141"/>
  <c r="C140"/>
  <c r="L140"/>
  <c r="C139"/>
  <c r="L139" s="1"/>
  <c r="C138"/>
  <c r="L138" s="1"/>
  <c r="C134"/>
  <c r="L134"/>
  <c r="C133"/>
  <c r="L133"/>
  <c r="C132"/>
  <c r="L132"/>
  <c r="G111"/>
  <c r="G114"/>
  <c r="E107"/>
  <c r="E106" s="1"/>
  <c r="E105" s="1"/>
  <c r="E111"/>
  <c r="E114"/>
  <c r="C114"/>
  <c r="L114"/>
  <c r="I107"/>
  <c r="I106" s="1"/>
  <c r="I111"/>
  <c r="I114"/>
  <c r="K107"/>
  <c r="K111"/>
  <c r="K114"/>
  <c r="K106"/>
  <c r="I101"/>
  <c r="K101"/>
  <c r="D111"/>
  <c r="D114"/>
  <c r="F111"/>
  <c r="F114"/>
  <c r="B114"/>
  <c r="H111"/>
  <c r="H114"/>
  <c r="J111"/>
  <c r="J114"/>
  <c r="C118"/>
  <c r="L118"/>
  <c r="C117"/>
  <c r="L117"/>
  <c r="C116"/>
  <c r="L116"/>
  <c r="C115"/>
  <c r="L115"/>
  <c r="C113"/>
  <c r="L113"/>
  <c r="C112"/>
  <c r="L112"/>
  <c r="C111"/>
  <c r="L111"/>
  <c r="C110"/>
  <c r="L110" s="1"/>
  <c r="C109"/>
  <c r="L109" s="1"/>
  <c r="C103"/>
  <c r="L103"/>
  <c r="C102"/>
  <c r="L102"/>
  <c r="E81"/>
  <c r="G81"/>
  <c r="I81"/>
  <c r="K77"/>
  <c r="K81"/>
  <c r="E71"/>
  <c r="G71"/>
  <c r="C71"/>
  <c r="L71"/>
  <c r="I71"/>
  <c r="K71"/>
  <c r="D81"/>
  <c r="F81"/>
  <c r="H81"/>
  <c r="J81"/>
  <c r="J84"/>
  <c r="C88"/>
  <c r="L88"/>
  <c r="C87"/>
  <c r="L87"/>
  <c r="C86"/>
  <c r="L86"/>
  <c r="C83"/>
  <c r="L83"/>
  <c r="C82"/>
  <c r="L82"/>
  <c r="C81"/>
  <c r="L81"/>
  <c r="C80"/>
  <c r="L80"/>
  <c r="C79"/>
  <c r="L79" s="1"/>
  <c r="C74"/>
  <c r="L74"/>
  <c r="C73"/>
  <c r="L73"/>
  <c r="C72"/>
  <c r="L72"/>
  <c r="G51"/>
  <c r="E51"/>
  <c r="E54"/>
  <c r="I51"/>
  <c r="K51"/>
  <c r="K54"/>
  <c r="K41"/>
  <c r="D51"/>
  <c r="D54"/>
  <c r="F51"/>
  <c r="H51"/>
  <c r="H54"/>
  <c r="J51"/>
  <c r="C58"/>
  <c r="L58"/>
  <c r="C57"/>
  <c r="L57"/>
  <c r="C56"/>
  <c r="L56"/>
  <c r="C55"/>
  <c r="L55"/>
  <c r="C53"/>
  <c r="L53"/>
  <c r="C52"/>
  <c r="L52"/>
  <c r="C51"/>
  <c r="L51"/>
  <c r="G21"/>
  <c r="E21"/>
  <c r="I21"/>
  <c r="K21"/>
  <c r="D21"/>
  <c r="F21"/>
  <c r="H21"/>
  <c r="J21"/>
  <c r="J24"/>
  <c r="C27"/>
  <c r="L27"/>
  <c r="C26"/>
  <c r="L26"/>
  <c r="C23"/>
  <c r="L23"/>
  <c r="C22"/>
  <c r="L22"/>
  <c r="C21"/>
  <c r="L21"/>
  <c r="G201" i="19"/>
  <c r="G204"/>
  <c r="E197"/>
  <c r="E201"/>
  <c r="E204"/>
  <c r="I197"/>
  <c r="I201"/>
  <c r="I204"/>
  <c r="K197"/>
  <c r="K196" s="1"/>
  <c r="K195" s="1"/>
  <c r="K201"/>
  <c r="K204"/>
  <c r="E191"/>
  <c r="G191"/>
  <c r="I191"/>
  <c r="K191"/>
  <c r="D201"/>
  <c r="D204"/>
  <c r="D196" s="1"/>
  <c r="D195" s="1"/>
  <c r="F201"/>
  <c r="F204"/>
  <c r="H201"/>
  <c r="H204"/>
  <c r="J201"/>
  <c r="J204"/>
  <c r="C208"/>
  <c r="L208"/>
  <c r="C207"/>
  <c r="L207" s="1"/>
  <c r="C206"/>
  <c r="L206"/>
  <c r="C205"/>
  <c r="L205" s="1"/>
  <c r="C203"/>
  <c r="L203" s="1"/>
  <c r="C202"/>
  <c r="L202" s="1"/>
  <c r="C200"/>
  <c r="C199"/>
  <c r="L199" s="1"/>
  <c r="C194"/>
  <c r="L194"/>
  <c r="C193"/>
  <c r="L193" s="1"/>
  <c r="C192"/>
  <c r="G167"/>
  <c r="G171"/>
  <c r="G174"/>
  <c r="E167"/>
  <c r="E171"/>
  <c r="E174"/>
  <c r="I167"/>
  <c r="I171"/>
  <c r="I174"/>
  <c r="K167"/>
  <c r="K171"/>
  <c r="K166" s="1"/>
  <c r="K179" s="1"/>
  <c r="K174"/>
  <c r="E161"/>
  <c r="G161"/>
  <c r="I161"/>
  <c r="C161" s="1"/>
  <c r="L161" s="1"/>
  <c r="K161"/>
  <c r="D167"/>
  <c r="D174"/>
  <c r="F167"/>
  <c r="B167" s="1"/>
  <c r="F174"/>
  <c r="J167"/>
  <c r="J174"/>
  <c r="H167"/>
  <c r="H174"/>
  <c r="D161"/>
  <c r="F161"/>
  <c r="H161"/>
  <c r="J161"/>
  <c r="C178"/>
  <c r="L178" s="1"/>
  <c r="C177"/>
  <c r="L177"/>
  <c r="C176"/>
  <c r="L176" s="1"/>
  <c r="C175"/>
  <c r="L175"/>
  <c r="C173"/>
  <c r="L173" s="1"/>
  <c r="C172"/>
  <c r="L172" s="1"/>
  <c r="C170"/>
  <c r="L170" s="1"/>
  <c r="B170"/>
  <c r="C169"/>
  <c r="L169" s="1"/>
  <c r="C168"/>
  <c r="L168"/>
  <c r="C167"/>
  <c r="L167" s="1"/>
  <c r="C164"/>
  <c r="L164" s="1"/>
  <c r="C163"/>
  <c r="L163" s="1"/>
  <c r="C162"/>
  <c r="L162" s="1"/>
  <c r="G137"/>
  <c r="G141"/>
  <c r="G144"/>
  <c r="E137"/>
  <c r="E141"/>
  <c r="E144"/>
  <c r="I141"/>
  <c r="C141" s="1"/>
  <c r="L141" s="1"/>
  <c r="I144"/>
  <c r="K137"/>
  <c r="K141"/>
  <c r="K144"/>
  <c r="E131"/>
  <c r="I131"/>
  <c r="K131"/>
  <c r="D141"/>
  <c r="D144"/>
  <c r="F141"/>
  <c r="F144"/>
  <c r="B144" s="1"/>
  <c r="H141"/>
  <c r="H144"/>
  <c r="J141"/>
  <c r="J144"/>
  <c r="C148"/>
  <c r="L148" s="1"/>
  <c r="C147"/>
  <c r="L147"/>
  <c r="C146"/>
  <c r="L146" s="1"/>
  <c r="C145"/>
  <c r="L145" s="1"/>
  <c r="C143"/>
  <c r="L143" s="1"/>
  <c r="C142"/>
  <c r="L142" s="1"/>
  <c r="C140"/>
  <c r="C139"/>
  <c r="L139"/>
  <c r="C134"/>
  <c r="L134" s="1"/>
  <c r="C133"/>
  <c r="L133"/>
  <c r="I81"/>
  <c r="D81"/>
  <c r="G54"/>
  <c r="E196" i="10"/>
  <c r="E200"/>
  <c r="E203"/>
  <c r="G196"/>
  <c r="G200"/>
  <c r="G203"/>
  <c r="I196"/>
  <c r="I200"/>
  <c r="I203"/>
  <c r="E190"/>
  <c r="G190"/>
  <c r="I190"/>
  <c r="C206"/>
  <c r="L206" s="1"/>
  <c r="C205"/>
  <c r="L205" s="1"/>
  <c r="C204"/>
  <c r="L204" s="1"/>
  <c r="C202"/>
  <c r="L202" s="1"/>
  <c r="C201"/>
  <c r="L201" s="1"/>
  <c r="C199"/>
  <c r="L199" s="1"/>
  <c r="C198"/>
  <c r="L198" s="1"/>
  <c r="C197"/>
  <c r="L197" s="1"/>
  <c r="C193"/>
  <c r="L193" s="1"/>
  <c r="C192"/>
  <c r="L192" s="1"/>
  <c r="C191"/>
  <c r="L191" s="1"/>
  <c r="E173"/>
  <c r="E166"/>
  <c r="E170"/>
  <c r="G173"/>
  <c r="G166"/>
  <c r="G170"/>
  <c r="I170"/>
  <c r="I173"/>
  <c r="E160"/>
  <c r="D166"/>
  <c r="D170"/>
  <c r="D173"/>
  <c r="F170"/>
  <c r="F173"/>
  <c r="H170"/>
  <c r="H173"/>
  <c r="J170"/>
  <c r="C176"/>
  <c r="L176" s="1"/>
  <c r="C175"/>
  <c r="L175" s="1"/>
  <c r="C174"/>
  <c r="L174" s="1"/>
  <c r="B174"/>
  <c r="C172"/>
  <c r="L172" s="1"/>
  <c r="C171"/>
  <c r="L171" s="1"/>
  <c r="C169"/>
  <c r="B169"/>
  <c r="C168"/>
  <c r="L168" s="1"/>
  <c r="C167"/>
  <c r="C163"/>
  <c r="L163" s="1"/>
  <c r="C162"/>
  <c r="L162" s="1"/>
  <c r="G111"/>
  <c r="G114"/>
  <c r="E107"/>
  <c r="E111"/>
  <c r="E114"/>
  <c r="I111"/>
  <c r="I114"/>
  <c r="K107"/>
  <c r="K111"/>
  <c r="K114"/>
  <c r="E101"/>
  <c r="K101"/>
  <c r="D111"/>
  <c r="D114"/>
  <c r="F111"/>
  <c r="F114"/>
  <c r="H111"/>
  <c r="H114"/>
  <c r="J111"/>
  <c r="J114"/>
  <c r="C118"/>
  <c r="L118"/>
  <c r="C117"/>
  <c r="L117" s="1"/>
  <c r="C116"/>
  <c r="L116" s="1"/>
  <c r="C115"/>
  <c r="L115" s="1"/>
  <c r="C113"/>
  <c r="L113" s="1"/>
  <c r="C112"/>
  <c r="L112" s="1"/>
  <c r="B110"/>
  <c r="C109"/>
  <c r="L109" s="1"/>
  <c r="C104"/>
  <c r="C102"/>
  <c r="E85"/>
  <c r="E86"/>
  <c r="E87"/>
  <c r="E78"/>
  <c r="E18" s="1"/>
  <c r="E79"/>
  <c r="E19" s="1"/>
  <c r="E82"/>
  <c r="E83"/>
  <c r="G85"/>
  <c r="G86"/>
  <c r="G87"/>
  <c r="G78"/>
  <c r="G79"/>
  <c r="G82"/>
  <c r="G81" s="1"/>
  <c r="G83"/>
  <c r="I79"/>
  <c r="I19" s="1"/>
  <c r="I82"/>
  <c r="I81" s="1"/>
  <c r="I83"/>
  <c r="I86"/>
  <c r="I87"/>
  <c r="K78"/>
  <c r="K77" s="1"/>
  <c r="K79"/>
  <c r="K82"/>
  <c r="K83"/>
  <c r="K81" s="1"/>
  <c r="K85"/>
  <c r="K86"/>
  <c r="K87"/>
  <c r="E72"/>
  <c r="E73"/>
  <c r="E74"/>
  <c r="G73"/>
  <c r="G74"/>
  <c r="I73"/>
  <c r="I74"/>
  <c r="K72"/>
  <c r="K73"/>
  <c r="K74"/>
  <c r="D85"/>
  <c r="D86"/>
  <c r="D87"/>
  <c r="D78"/>
  <c r="D18" s="1"/>
  <c r="D79"/>
  <c r="D19" s="1"/>
  <c r="D82"/>
  <c r="D83"/>
  <c r="F85"/>
  <c r="F86"/>
  <c r="F87"/>
  <c r="F79"/>
  <c r="F82"/>
  <c r="F81" s="1"/>
  <c r="F83"/>
  <c r="F23" s="1"/>
  <c r="H85"/>
  <c r="H86"/>
  <c r="H87"/>
  <c r="H79"/>
  <c r="H82"/>
  <c r="H22" s="1"/>
  <c r="H83"/>
  <c r="H23" s="1"/>
  <c r="J86"/>
  <c r="J87"/>
  <c r="J79"/>
  <c r="J82"/>
  <c r="D73"/>
  <c r="D74"/>
  <c r="F73"/>
  <c r="F74"/>
  <c r="H73"/>
  <c r="H74"/>
  <c r="J73"/>
  <c r="J74"/>
  <c r="B88"/>
  <c r="H54"/>
  <c r="G197" i="11"/>
  <c r="G201"/>
  <c r="G204"/>
  <c r="E197"/>
  <c r="E201"/>
  <c r="E204"/>
  <c r="I197"/>
  <c r="I201"/>
  <c r="I204"/>
  <c r="K197"/>
  <c r="K201"/>
  <c r="K204"/>
  <c r="E191"/>
  <c r="K191"/>
  <c r="D197"/>
  <c r="D201"/>
  <c r="D204"/>
  <c r="F201"/>
  <c r="F204"/>
  <c r="H201"/>
  <c r="H204"/>
  <c r="J201"/>
  <c r="C208"/>
  <c r="L208" s="1"/>
  <c r="C207"/>
  <c r="L207" s="1"/>
  <c r="C206"/>
  <c r="L206" s="1"/>
  <c r="C205"/>
  <c r="L205" s="1"/>
  <c r="C203"/>
  <c r="L203" s="1"/>
  <c r="C202"/>
  <c r="L202" s="1"/>
  <c r="B200"/>
  <c r="C199"/>
  <c r="L199" s="1"/>
  <c r="C198"/>
  <c r="C194"/>
  <c r="L194" s="1"/>
  <c r="C193"/>
  <c r="L193" s="1"/>
  <c r="E167"/>
  <c r="E171"/>
  <c r="E174"/>
  <c r="G167"/>
  <c r="G171"/>
  <c r="G174"/>
  <c r="I167"/>
  <c r="I166" s="1"/>
  <c r="I171"/>
  <c r="I174"/>
  <c r="K167"/>
  <c r="K171"/>
  <c r="K174"/>
  <c r="E161"/>
  <c r="G161"/>
  <c r="I161"/>
  <c r="K161"/>
  <c r="D167"/>
  <c r="D174"/>
  <c r="F167"/>
  <c r="F174"/>
  <c r="H167"/>
  <c r="H174"/>
  <c r="J167"/>
  <c r="J174"/>
  <c r="D161"/>
  <c r="F161"/>
  <c r="H161"/>
  <c r="J161"/>
  <c r="C178"/>
  <c r="L178" s="1"/>
  <c r="C177"/>
  <c r="L177" s="1"/>
  <c r="C176"/>
  <c r="L176" s="1"/>
  <c r="C175"/>
  <c r="L175" s="1"/>
  <c r="C174"/>
  <c r="L174" s="1"/>
  <c r="C173"/>
  <c r="L173" s="1"/>
  <c r="C172"/>
  <c r="L172" s="1"/>
  <c r="C170"/>
  <c r="B170"/>
  <c r="C169"/>
  <c r="L169" s="1"/>
  <c r="C168"/>
  <c r="L168" s="1"/>
  <c r="C164"/>
  <c r="L164" s="1"/>
  <c r="C163"/>
  <c r="L163" s="1"/>
  <c r="C162"/>
  <c r="L162" s="1"/>
  <c r="E137"/>
  <c r="E141"/>
  <c r="E144"/>
  <c r="G137"/>
  <c r="G141"/>
  <c r="G144"/>
  <c r="I141"/>
  <c r="I144"/>
  <c r="K137"/>
  <c r="K141"/>
  <c r="K144"/>
  <c r="E131"/>
  <c r="G131"/>
  <c r="K131"/>
  <c r="D141"/>
  <c r="D144"/>
  <c r="F141"/>
  <c r="H141"/>
  <c r="H144"/>
  <c r="J141"/>
  <c r="C148"/>
  <c r="L148" s="1"/>
  <c r="C147"/>
  <c r="L147" s="1"/>
  <c r="C146"/>
  <c r="L146" s="1"/>
  <c r="C145"/>
  <c r="L145" s="1"/>
  <c r="C143"/>
  <c r="L143" s="1"/>
  <c r="C142"/>
  <c r="L142" s="1"/>
  <c r="C139"/>
  <c r="L139" s="1"/>
  <c r="C133"/>
  <c r="L133" s="1"/>
  <c r="G81"/>
  <c r="I84"/>
  <c r="K77"/>
  <c r="D84"/>
  <c r="K51"/>
  <c r="C55"/>
  <c r="L55" s="1"/>
  <c r="E199" i="3"/>
  <c r="E203"/>
  <c r="E206"/>
  <c r="G199"/>
  <c r="G203"/>
  <c r="G206"/>
  <c r="I199"/>
  <c r="I198" s="1"/>
  <c r="I206"/>
  <c r="K199"/>
  <c r="K203"/>
  <c r="K198" s="1"/>
  <c r="K206"/>
  <c r="E193"/>
  <c r="G193"/>
  <c r="I193"/>
  <c r="K193"/>
  <c r="C210"/>
  <c r="L210"/>
  <c r="C209"/>
  <c r="L209" s="1"/>
  <c r="C208"/>
  <c r="L208" s="1"/>
  <c r="C207"/>
  <c r="L207" s="1"/>
  <c r="C206"/>
  <c r="L206" s="1"/>
  <c r="C205"/>
  <c r="L205" s="1"/>
  <c r="C204"/>
  <c r="L204" s="1"/>
  <c r="C202"/>
  <c r="L202" s="1"/>
  <c r="C201"/>
  <c r="L201" s="1"/>
  <c r="C200"/>
  <c r="L200" s="1"/>
  <c r="C196"/>
  <c r="L196" s="1"/>
  <c r="C195"/>
  <c r="L195" s="1"/>
  <c r="C194"/>
  <c r="L194" s="1"/>
  <c r="G172"/>
  <c r="G175"/>
  <c r="E168"/>
  <c r="E172"/>
  <c r="E175"/>
  <c r="I172"/>
  <c r="I175"/>
  <c r="K168"/>
  <c r="K172"/>
  <c r="K175"/>
  <c r="E162"/>
  <c r="G162"/>
  <c r="K162"/>
  <c r="D168"/>
  <c r="D172"/>
  <c r="D175"/>
  <c r="F172"/>
  <c r="F175"/>
  <c r="H172"/>
  <c r="H175"/>
  <c r="J172"/>
  <c r="J175"/>
  <c r="C179"/>
  <c r="L179" s="1"/>
  <c r="C178"/>
  <c r="L178" s="1"/>
  <c r="C177"/>
  <c r="L177" s="1"/>
  <c r="C176"/>
  <c r="L176" s="1"/>
  <c r="C174"/>
  <c r="L174"/>
  <c r="C173"/>
  <c r="L173" s="1"/>
  <c r="C171"/>
  <c r="C170"/>
  <c r="L170" s="1"/>
  <c r="C165"/>
  <c r="L165" s="1"/>
  <c r="C164"/>
  <c r="L164" s="1"/>
  <c r="E138"/>
  <c r="E142"/>
  <c r="E145"/>
  <c r="G138"/>
  <c r="G142"/>
  <c r="G145"/>
  <c r="I138"/>
  <c r="I142"/>
  <c r="I145"/>
  <c r="K138"/>
  <c r="K142"/>
  <c r="K145"/>
  <c r="E132"/>
  <c r="G132"/>
  <c r="I132"/>
  <c r="K132"/>
  <c r="C149"/>
  <c r="L149" s="1"/>
  <c r="C148"/>
  <c r="L148" s="1"/>
  <c r="C147"/>
  <c r="L147" s="1"/>
  <c r="C146"/>
  <c r="L146" s="1"/>
  <c r="C144"/>
  <c r="L144" s="1"/>
  <c r="C143"/>
  <c r="L143"/>
  <c r="C141"/>
  <c r="C140"/>
  <c r="L140" s="1"/>
  <c r="C139"/>
  <c r="L139" s="1"/>
  <c r="C135"/>
  <c r="L135" s="1"/>
  <c r="C134"/>
  <c r="L134" s="1"/>
  <c r="C133"/>
  <c r="L133" s="1"/>
  <c r="E108"/>
  <c r="E112"/>
  <c r="E115"/>
  <c r="G108"/>
  <c r="G107" s="1"/>
  <c r="G106" s="1"/>
  <c r="G112"/>
  <c r="G115"/>
  <c r="I112"/>
  <c r="I115"/>
  <c r="K108"/>
  <c r="K112"/>
  <c r="K115"/>
  <c r="E102"/>
  <c r="I102"/>
  <c r="K102"/>
  <c r="D112"/>
  <c r="D115"/>
  <c r="F112"/>
  <c r="F115"/>
  <c r="H112"/>
  <c r="H115"/>
  <c r="J112"/>
  <c r="J115"/>
  <c r="C119"/>
  <c r="L119" s="1"/>
  <c r="C118"/>
  <c r="L118"/>
  <c r="C117"/>
  <c r="L117" s="1"/>
  <c r="C116"/>
  <c r="L116"/>
  <c r="C114"/>
  <c r="L114" s="1"/>
  <c r="C113"/>
  <c r="L113"/>
  <c r="C111"/>
  <c r="L111" s="1"/>
  <c r="C110"/>
  <c r="L110" s="1"/>
  <c r="G78"/>
  <c r="G77" s="1"/>
  <c r="G79"/>
  <c r="G19" s="1"/>
  <c r="G82"/>
  <c r="G22" s="1"/>
  <c r="G83"/>
  <c r="G85"/>
  <c r="G25" s="1"/>
  <c r="G86"/>
  <c r="G87"/>
  <c r="G88"/>
  <c r="E78"/>
  <c r="E18" s="1"/>
  <c r="E79"/>
  <c r="E82"/>
  <c r="E81" s="1"/>
  <c r="E83"/>
  <c r="C83" s="1"/>
  <c r="L83" s="1"/>
  <c r="E85"/>
  <c r="E25" s="1"/>
  <c r="E86"/>
  <c r="E87"/>
  <c r="E88"/>
  <c r="I78"/>
  <c r="I79"/>
  <c r="I83"/>
  <c r="I85"/>
  <c r="I25" s="1"/>
  <c r="I86"/>
  <c r="I87"/>
  <c r="I84" s="1"/>
  <c r="I88"/>
  <c r="K78"/>
  <c r="K79"/>
  <c r="K82"/>
  <c r="K83"/>
  <c r="K85"/>
  <c r="K86"/>
  <c r="K84" s="1"/>
  <c r="K87"/>
  <c r="K88"/>
  <c r="E72"/>
  <c r="E73"/>
  <c r="E74"/>
  <c r="G72"/>
  <c r="G12" s="1"/>
  <c r="G73"/>
  <c r="G74"/>
  <c r="C74" s="1"/>
  <c r="L74" s="1"/>
  <c r="I72"/>
  <c r="I73"/>
  <c r="I74"/>
  <c r="K72"/>
  <c r="K71" s="1"/>
  <c r="K73"/>
  <c r="K74"/>
  <c r="D78"/>
  <c r="D79"/>
  <c r="D19" s="1"/>
  <c r="D80"/>
  <c r="D20" s="1"/>
  <c r="D82"/>
  <c r="D83"/>
  <c r="D85"/>
  <c r="D25" s="1"/>
  <c r="D86"/>
  <c r="D87"/>
  <c r="D88"/>
  <c r="F79"/>
  <c r="F80"/>
  <c r="F82"/>
  <c r="F22" s="1"/>
  <c r="F83"/>
  <c r="F85"/>
  <c r="F25" s="1"/>
  <c r="F86"/>
  <c r="F87"/>
  <c r="F88"/>
  <c r="H79"/>
  <c r="H82"/>
  <c r="H81" s="1"/>
  <c r="H83"/>
  <c r="H85"/>
  <c r="H86"/>
  <c r="H84" s="1"/>
  <c r="H87"/>
  <c r="H88"/>
  <c r="J79"/>
  <c r="J83"/>
  <c r="B83" s="1"/>
  <c r="J85"/>
  <c r="J25" s="1"/>
  <c r="J86"/>
  <c r="J87"/>
  <c r="J88"/>
  <c r="D72"/>
  <c r="D73"/>
  <c r="B73" s="1"/>
  <c r="D74"/>
  <c r="F73"/>
  <c r="F74"/>
  <c r="H73"/>
  <c r="H74"/>
  <c r="J73"/>
  <c r="J74"/>
  <c r="K51"/>
  <c r="K54"/>
  <c r="D54"/>
  <c r="J54"/>
  <c r="C55"/>
  <c r="L55" s="1"/>
  <c r="E194" i="2"/>
  <c r="E198"/>
  <c r="E201"/>
  <c r="C201" s="1"/>
  <c r="L201" s="1"/>
  <c r="G194"/>
  <c r="G198"/>
  <c r="G201"/>
  <c r="I194"/>
  <c r="I198"/>
  <c r="I193" s="1"/>
  <c r="I205" s="1"/>
  <c r="I201"/>
  <c r="K194"/>
  <c r="K198"/>
  <c r="K193" s="1"/>
  <c r="K192" s="1"/>
  <c r="K201"/>
  <c r="E188"/>
  <c r="G188"/>
  <c r="C188" s="1"/>
  <c r="L188" s="1"/>
  <c r="I188"/>
  <c r="K188"/>
  <c r="C204"/>
  <c r="L204" s="1"/>
  <c r="C203"/>
  <c r="L203"/>
  <c r="C202"/>
  <c r="L202" s="1"/>
  <c r="C200"/>
  <c r="L200"/>
  <c r="C199"/>
  <c r="L199" s="1"/>
  <c r="C197"/>
  <c r="L197"/>
  <c r="C196"/>
  <c r="L196" s="1"/>
  <c r="C195"/>
  <c r="L195"/>
  <c r="C191"/>
  <c r="L191" s="1"/>
  <c r="C190"/>
  <c r="L190"/>
  <c r="C189"/>
  <c r="L189" s="1"/>
  <c r="G172"/>
  <c r="G169"/>
  <c r="E165"/>
  <c r="E164" s="1"/>
  <c r="E169"/>
  <c r="E172"/>
  <c r="I165"/>
  <c r="I169"/>
  <c r="I172"/>
  <c r="K165"/>
  <c r="K169"/>
  <c r="K172"/>
  <c r="E159"/>
  <c r="G159"/>
  <c r="K159"/>
  <c r="D169"/>
  <c r="D172"/>
  <c r="F169"/>
  <c r="F172"/>
  <c r="H169"/>
  <c r="H172"/>
  <c r="J169"/>
  <c r="J172"/>
  <c r="C174"/>
  <c r="L174" s="1"/>
  <c r="C173"/>
  <c r="L173" s="1"/>
  <c r="C171"/>
  <c r="L171"/>
  <c r="C170"/>
  <c r="L170" s="1"/>
  <c r="C168"/>
  <c r="B168"/>
  <c r="C167"/>
  <c r="L167" s="1"/>
  <c r="C162"/>
  <c r="L162"/>
  <c r="C161"/>
  <c r="L161" s="1"/>
  <c r="G139"/>
  <c r="G142"/>
  <c r="E135"/>
  <c r="E139"/>
  <c r="E142"/>
  <c r="C142" s="1"/>
  <c r="L142" s="1"/>
  <c r="I139"/>
  <c r="I142"/>
  <c r="K135"/>
  <c r="K134"/>
  <c r="K139"/>
  <c r="K142"/>
  <c r="E129"/>
  <c r="K129"/>
  <c r="D139"/>
  <c r="D142"/>
  <c r="F139"/>
  <c r="F142"/>
  <c r="B142" s="1"/>
  <c r="H139"/>
  <c r="H142"/>
  <c r="J139"/>
  <c r="J142"/>
  <c r="C146"/>
  <c r="L146"/>
  <c r="C145"/>
  <c r="L145" s="1"/>
  <c r="C144"/>
  <c r="L144"/>
  <c r="C143"/>
  <c r="L143" s="1"/>
  <c r="C141"/>
  <c r="L141"/>
  <c r="C140"/>
  <c r="L140" s="1"/>
  <c r="B138"/>
  <c r="C137"/>
  <c r="L137" s="1"/>
  <c r="E105"/>
  <c r="G109"/>
  <c r="I105"/>
  <c r="I109"/>
  <c r="K105"/>
  <c r="E99"/>
  <c r="I99"/>
  <c r="K99"/>
  <c r="G86"/>
  <c r="G79"/>
  <c r="E78"/>
  <c r="E77" s="1"/>
  <c r="E79"/>
  <c r="E86"/>
  <c r="C86" s="1"/>
  <c r="L86" s="1"/>
  <c r="I79"/>
  <c r="I86"/>
  <c r="K78"/>
  <c r="K79"/>
  <c r="K81"/>
  <c r="K86"/>
  <c r="E72"/>
  <c r="E73"/>
  <c r="E74"/>
  <c r="G72"/>
  <c r="G73"/>
  <c r="G74"/>
  <c r="I73"/>
  <c r="I74"/>
  <c r="K72"/>
  <c r="K73"/>
  <c r="K71" s="1"/>
  <c r="K74"/>
  <c r="D79"/>
  <c r="D86"/>
  <c r="B86" s="1"/>
  <c r="F79"/>
  <c r="F81"/>
  <c r="F86"/>
  <c r="H79"/>
  <c r="H86"/>
  <c r="H84" s="1"/>
  <c r="J79"/>
  <c r="J81"/>
  <c r="J86"/>
  <c r="D72"/>
  <c r="D71" s="1"/>
  <c r="D73"/>
  <c r="B73" s="1"/>
  <c r="D74"/>
  <c r="F73"/>
  <c r="F74"/>
  <c r="H73"/>
  <c r="H74"/>
  <c r="J73"/>
  <c r="J74"/>
  <c r="G51"/>
  <c r="G54"/>
  <c r="K47"/>
  <c r="K46" s="1"/>
  <c r="K45" s="1"/>
  <c r="K51"/>
  <c r="D54"/>
  <c r="H54"/>
  <c r="L58"/>
  <c r="C57"/>
  <c r="L57" s="1"/>
  <c r="C55"/>
  <c r="L52"/>
  <c r="H105"/>
  <c r="J105"/>
  <c r="J109"/>
  <c r="E254" i="1"/>
  <c r="C254"/>
  <c r="L254"/>
  <c r="E258"/>
  <c r="C258" s="1"/>
  <c r="L258" s="1"/>
  <c r="E261"/>
  <c r="G254"/>
  <c r="G258"/>
  <c r="G253" s="1"/>
  <c r="G252" s="1"/>
  <c r="G261"/>
  <c r="I254"/>
  <c r="I258"/>
  <c r="I253"/>
  <c r="I252" s="1"/>
  <c r="I261"/>
  <c r="K254"/>
  <c r="K258"/>
  <c r="K261"/>
  <c r="E248"/>
  <c r="G248"/>
  <c r="I248"/>
  <c r="K248"/>
  <c r="C265"/>
  <c r="L265"/>
  <c r="C264"/>
  <c r="L264"/>
  <c r="C263"/>
  <c r="L263"/>
  <c r="C262"/>
  <c r="L262"/>
  <c r="C260"/>
  <c r="L260"/>
  <c r="C259"/>
  <c r="L259" s="1"/>
  <c r="C256"/>
  <c r="L256"/>
  <c r="C255"/>
  <c r="L255"/>
  <c r="C251"/>
  <c r="L251"/>
  <c r="C250"/>
  <c r="L250"/>
  <c r="C249"/>
  <c r="L249"/>
  <c r="G225"/>
  <c r="G224" s="1"/>
  <c r="G229"/>
  <c r="G232"/>
  <c r="E225"/>
  <c r="E229"/>
  <c r="E232"/>
  <c r="I229"/>
  <c r="I232"/>
  <c r="K225"/>
  <c r="K224"/>
  <c r="K223"/>
  <c r="K229"/>
  <c r="K232"/>
  <c r="E219"/>
  <c r="G219"/>
  <c r="K219"/>
  <c r="D229"/>
  <c r="D232"/>
  <c r="F229"/>
  <c r="F232"/>
  <c r="H229"/>
  <c r="H232"/>
  <c r="J229"/>
  <c r="J232"/>
  <c r="D219"/>
  <c r="C236"/>
  <c r="L236"/>
  <c r="C235"/>
  <c r="L235"/>
  <c r="C234"/>
  <c r="L234"/>
  <c r="C233"/>
  <c r="L233"/>
  <c r="C231"/>
  <c r="L231"/>
  <c r="C230"/>
  <c r="L230"/>
  <c r="C227"/>
  <c r="L227" s="1"/>
  <c r="C222"/>
  <c r="L222"/>
  <c r="C221"/>
  <c r="L221"/>
  <c r="E195"/>
  <c r="E199"/>
  <c r="E202"/>
  <c r="G195"/>
  <c r="C195"/>
  <c r="L195"/>
  <c r="G199"/>
  <c r="G202"/>
  <c r="I195"/>
  <c r="I199"/>
  <c r="I202"/>
  <c r="K195"/>
  <c r="K199"/>
  <c r="K202"/>
  <c r="E189"/>
  <c r="G189"/>
  <c r="I189"/>
  <c r="K189"/>
  <c r="C206"/>
  <c r="L206"/>
  <c r="C205"/>
  <c r="L205"/>
  <c r="C204"/>
  <c r="L204"/>
  <c r="C203"/>
  <c r="L203"/>
  <c r="C201"/>
  <c r="L201"/>
  <c r="C200"/>
  <c r="L200"/>
  <c r="C198"/>
  <c r="L198" s="1"/>
  <c r="C197"/>
  <c r="L197"/>
  <c r="C196"/>
  <c r="L196"/>
  <c r="C192"/>
  <c r="L192"/>
  <c r="C191"/>
  <c r="L191"/>
  <c r="C190"/>
  <c r="L190"/>
  <c r="E166"/>
  <c r="C166"/>
  <c r="L166"/>
  <c r="E170"/>
  <c r="E173"/>
  <c r="G166"/>
  <c r="G170"/>
  <c r="C170" s="1"/>
  <c r="L170" s="1"/>
  <c r="G173"/>
  <c r="I166"/>
  <c r="I170"/>
  <c r="I173"/>
  <c r="K166"/>
  <c r="K170"/>
  <c r="K165"/>
  <c r="K173"/>
  <c r="E160"/>
  <c r="G160"/>
  <c r="I160"/>
  <c r="K160"/>
  <c r="C177"/>
  <c r="L177"/>
  <c r="C176"/>
  <c r="L176"/>
  <c r="C175"/>
  <c r="L175"/>
  <c r="C174"/>
  <c r="L174"/>
  <c r="C172"/>
  <c r="L172" s="1"/>
  <c r="C171"/>
  <c r="L171"/>
  <c r="C169"/>
  <c r="C168"/>
  <c r="L168"/>
  <c r="C167"/>
  <c r="L167"/>
  <c r="C163"/>
  <c r="L163"/>
  <c r="C162"/>
  <c r="L162"/>
  <c r="C161"/>
  <c r="L161"/>
  <c r="E137"/>
  <c r="E136" s="1"/>
  <c r="E135" s="1"/>
  <c r="E141"/>
  <c r="E144"/>
  <c r="G137"/>
  <c r="G136" s="1"/>
  <c r="G135" s="1"/>
  <c r="G141"/>
  <c r="G144"/>
  <c r="I141"/>
  <c r="I144"/>
  <c r="K137"/>
  <c r="K141"/>
  <c r="K144"/>
  <c r="E131"/>
  <c r="G131"/>
  <c r="K131"/>
  <c r="K149" s="1"/>
  <c r="D141"/>
  <c r="D144"/>
  <c r="F141"/>
  <c r="F144"/>
  <c r="H141"/>
  <c r="H144"/>
  <c r="J141"/>
  <c r="J144"/>
  <c r="C148"/>
  <c r="L148"/>
  <c r="C147"/>
  <c r="L147"/>
  <c r="C146"/>
  <c r="L146"/>
  <c r="C145"/>
  <c r="L145"/>
  <c r="C143"/>
  <c r="L143"/>
  <c r="C142"/>
  <c r="L142"/>
  <c r="L139"/>
  <c r="D50"/>
  <c r="D52"/>
  <c r="D53"/>
  <c r="D55"/>
  <c r="D56"/>
  <c r="D57"/>
  <c r="D27"/>
  <c r="D58"/>
  <c r="D42"/>
  <c r="D43"/>
  <c r="D13" s="1"/>
  <c r="D44"/>
  <c r="A36" i="12"/>
  <c r="A66" s="1"/>
  <c r="A155"/>
  <c r="A125" s="1"/>
  <c r="A215"/>
  <c r="J201" i="34"/>
  <c r="J204"/>
  <c r="B204"/>
  <c r="H201"/>
  <c r="B201" s="1"/>
  <c r="H204"/>
  <c r="F201"/>
  <c r="F204"/>
  <c r="D197"/>
  <c r="D196" s="1"/>
  <c r="D201"/>
  <c r="D204"/>
  <c r="K119" i="37"/>
  <c r="K119" i="36"/>
  <c r="J107" i="23"/>
  <c r="J114"/>
  <c r="J101"/>
  <c r="H107"/>
  <c r="H114"/>
  <c r="H101"/>
  <c r="F107"/>
  <c r="F114"/>
  <c r="F101"/>
  <c r="D107"/>
  <c r="D111"/>
  <c r="D114"/>
  <c r="B114" s="1"/>
  <c r="D101"/>
  <c r="A35" i="20"/>
  <c r="A124" i="4"/>
  <c r="A94"/>
  <c r="A35"/>
  <c r="A35" i="5"/>
  <c r="A35" i="6"/>
  <c r="A121" i="7"/>
  <c r="A91"/>
  <c r="A35" i="8"/>
  <c r="A65" s="1"/>
  <c r="A95" s="1"/>
  <c r="A154"/>
  <c r="A185" s="1"/>
  <c r="A187"/>
  <c r="A124"/>
  <c r="A35" i="9"/>
  <c r="A65"/>
  <c r="A95" s="1"/>
  <c r="A125" s="1"/>
  <c r="A155" s="1"/>
  <c r="A185" s="1"/>
  <c r="A216" s="1"/>
  <c r="A184"/>
  <c r="A215" s="1"/>
  <c r="A217"/>
  <c r="A154"/>
  <c r="A124" s="1"/>
  <c r="A124" i="18"/>
  <c r="A35"/>
  <c r="A65"/>
  <c r="J254" i="1"/>
  <c r="J261"/>
  <c r="J248"/>
  <c r="H254"/>
  <c r="H258"/>
  <c r="H253"/>
  <c r="H252" s="1"/>
  <c r="H261"/>
  <c r="H248"/>
  <c r="F254"/>
  <c r="B254"/>
  <c r="F261"/>
  <c r="F248"/>
  <c r="D254"/>
  <c r="D258"/>
  <c r="D253" s="1"/>
  <c r="D261"/>
  <c r="D248"/>
  <c r="A35" i="10"/>
  <c r="A65" s="1"/>
  <c r="A95" s="1"/>
  <c r="A153"/>
  <c r="A183" s="1"/>
  <c r="A155" i="11"/>
  <c r="A184"/>
  <c r="A205"/>
  <c r="A154"/>
  <c r="A124" s="1"/>
  <c r="A35" i="3"/>
  <c r="A65" s="1"/>
  <c r="A155"/>
  <c r="A186" s="1"/>
  <c r="A188"/>
  <c r="A125"/>
  <c r="A95" s="1"/>
  <c r="A35" i="2"/>
  <c r="A152"/>
  <c r="K174" i="7"/>
  <c r="J227" i="8"/>
  <c r="J231"/>
  <c r="J234"/>
  <c r="J221"/>
  <c r="H227"/>
  <c r="H231"/>
  <c r="H234"/>
  <c r="H221"/>
  <c r="F227"/>
  <c r="F231"/>
  <c r="F234"/>
  <c r="F221"/>
  <c r="D227"/>
  <c r="D231"/>
  <c r="D234"/>
  <c r="D221"/>
  <c r="J201" i="2"/>
  <c r="J206" i="3"/>
  <c r="J203" i="10"/>
  <c r="J235" i="9"/>
  <c r="J205" i="8"/>
  <c r="H201" i="2"/>
  <c r="H206" i="3"/>
  <c r="H203" i="10"/>
  <c r="H235" i="9"/>
  <c r="H205" i="8"/>
  <c r="F201" i="2"/>
  <c r="B201" s="1"/>
  <c r="F206" i="3"/>
  <c r="F203" i="10"/>
  <c r="F235" i="9"/>
  <c r="F205" i="8"/>
  <c r="D201" i="2"/>
  <c r="D206" i="3"/>
  <c r="B206" s="1"/>
  <c r="D203" i="10"/>
  <c r="D235" i="9"/>
  <c r="D205" i="8"/>
  <c r="J203" i="3"/>
  <c r="H203"/>
  <c r="H198" s="1"/>
  <c r="H197" s="1"/>
  <c r="H200" i="10"/>
  <c r="H232" i="9"/>
  <c r="B232" s="1"/>
  <c r="F203" i="3"/>
  <c r="F200" i="10"/>
  <c r="F232" i="9"/>
  <c r="D203" i="3"/>
  <c r="D200" i="10"/>
  <c r="D232" i="9"/>
  <c r="D227"/>
  <c r="D202" i="8"/>
  <c r="J194" i="2"/>
  <c r="J199" i="3"/>
  <c r="J198" s="1"/>
  <c r="J196" i="10"/>
  <c r="J228" i="9"/>
  <c r="J198" i="8"/>
  <c r="H194" i="2"/>
  <c r="B194" s="1"/>
  <c r="H199" i="3"/>
  <c r="H196" i="10"/>
  <c r="H228" i="9"/>
  <c r="H198" i="8"/>
  <c r="F194" i="2"/>
  <c r="F199" i="3"/>
  <c r="F196" i="10"/>
  <c r="F228" i="9"/>
  <c r="B228"/>
  <c r="F198" i="8"/>
  <c r="D194" i="2"/>
  <c r="D199" i="3"/>
  <c r="D196" i="10"/>
  <c r="D228" i="9"/>
  <c r="D198" i="8"/>
  <c r="J188" i="2"/>
  <c r="J193" i="3"/>
  <c r="J190" i="10"/>
  <c r="J222" i="9"/>
  <c r="J192" i="8"/>
  <c r="H188" i="2"/>
  <c r="H193" i="3"/>
  <c r="H190" i="10"/>
  <c r="H222" i="9"/>
  <c r="H192" i="8"/>
  <c r="F188" i="2"/>
  <c r="F193" i="3"/>
  <c r="F190" i="10"/>
  <c r="F222" i="9"/>
  <c r="F192" i="8"/>
  <c r="D188" i="2"/>
  <c r="D193" i="3"/>
  <c r="D190" i="10"/>
  <c r="D222" i="9"/>
  <c r="D192" i="8"/>
  <c r="D195" i="1"/>
  <c r="D199"/>
  <c r="D202"/>
  <c r="D227" i="34"/>
  <c r="D231"/>
  <c r="D234"/>
  <c r="D226" s="1"/>
  <c r="D239" s="1"/>
  <c r="F227"/>
  <c r="F231"/>
  <c r="H227"/>
  <c r="H231"/>
  <c r="B231"/>
  <c r="J227"/>
  <c r="J231"/>
  <c r="D221"/>
  <c r="F221"/>
  <c r="H221"/>
  <c r="J221"/>
  <c r="B238"/>
  <c r="B237"/>
  <c r="B236"/>
  <c r="B233"/>
  <c r="B232"/>
  <c r="B229"/>
  <c r="B228"/>
  <c r="B224"/>
  <c r="B223"/>
  <c r="B222"/>
  <c r="B208"/>
  <c r="B207"/>
  <c r="B206"/>
  <c r="B205"/>
  <c r="B203"/>
  <c r="B202"/>
  <c r="B199"/>
  <c r="B194"/>
  <c r="B193"/>
  <c r="B148"/>
  <c r="B147"/>
  <c r="B146"/>
  <c r="B145"/>
  <c r="B143"/>
  <c r="B142"/>
  <c r="D116"/>
  <c r="D117"/>
  <c r="D27"/>
  <c r="D118"/>
  <c r="F107"/>
  <c r="F116"/>
  <c r="F117"/>
  <c r="F118"/>
  <c r="H116"/>
  <c r="H117"/>
  <c r="H118"/>
  <c r="J107"/>
  <c r="J111"/>
  <c r="J116"/>
  <c r="J117"/>
  <c r="J118"/>
  <c r="D103"/>
  <c r="D104"/>
  <c r="B104"/>
  <c r="F103"/>
  <c r="F104"/>
  <c r="F101"/>
  <c r="H103"/>
  <c r="H101"/>
  <c r="H104"/>
  <c r="J103"/>
  <c r="J101"/>
  <c r="J104"/>
  <c r="B113"/>
  <c r="B112"/>
  <c r="B108"/>
  <c r="F84"/>
  <c r="J81"/>
  <c r="B87"/>
  <c r="B86"/>
  <c r="B83"/>
  <c r="B74"/>
  <c r="B58"/>
  <c r="B55"/>
  <c r="B52"/>
  <c r="B88" i="35"/>
  <c r="B87"/>
  <c r="B86"/>
  <c r="B85"/>
  <c r="B84"/>
  <c r="B83"/>
  <c r="B82"/>
  <c r="B81"/>
  <c r="B58"/>
  <c r="B57"/>
  <c r="B56"/>
  <c r="B55"/>
  <c r="B54"/>
  <c r="B53"/>
  <c r="B52"/>
  <c r="B51"/>
  <c r="B28"/>
  <c r="B27"/>
  <c r="B26"/>
  <c r="B25"/>
  <c r="B24"/>
  <c r="B23"/>
  <c r="B22"/>
  <c r="B21"/>
  <c r="B118" i="36"/>
  <c r="B117"/>
  <c r="B116"/>
  <c r="B115"/>
  <c r="B114"/>
  <c r="B109"/>
  <c r="B108"/>
  <c r="B104"/>
  <c r="B103"/>
  <c r="B102"/>
  <c r="B88"/>
  <c r="B87"/>
  <c r="B86"/>
  <c r="B85"/>
  <c r="B84"/>
  <c r="B83"/>
  <c r="B82"/>
  <c r="B81"/>
  <c r="B58"/>
  <c r="B57"/>
  <c r="B56"/>
  <c r="B55"/>
  <c r="B54"/>
  <c r="B28"/>
  <c r="B27"/>
  <c r="B26"/>
  <c r="B25"/>
  <c r="B24"/>
  <c r="B118" i="37"/>
  <c r="B117"/>
  <c r="B116"/>
  <c r="B115"/>
  <c r="B114"/>
  <c r="B109"/>
  <c r="B108"/>
  <c r="B107"/>
  <c r="B104"/>
  <c r="B103"/>
  <c r="B102"/>
  <c r="B88"/>
  <c r="B87"/>
  <c r="B86"/>
  <c r="B85"/>
  <c r="B84"/>
  <c r="B83"/>
  <c r="B82"/>
  <c r="B81"/>
  <c r="B58"/>
  <c r="B57"/>
  <c r="B56"/>
  <c r="B55"/>
  <c r="B54"/>
  <c r="B27"/>
  <c r="B26"/>
  <c r="B25"/>
  <c r="B88" i="29"/>
  <c r="B87"/>
  <c r="B86"/>
  <c r="B85"/>
  <c r="B84"/>
  <c r="B83"/>
  <c r="B82"/>
  <c r="B81"/>
  <c r="B88" i="30"/>
  <c r="B87"/>
  <c r="B86"/>
  <c r="B85"/>
  <c r="B83"/>
  <c r="B82"/>
  <c r="B88" i="31"/>
  <c r="B87"/>
  <c r="B86"/>
  <c r="B83"/>
  <c r="B82"/>
  <c r="B81"/>
  <c r="B58"/>
  <c r="B57"/>
  <c r="B56"/>
  <c r="B53"/>
  <c r="B52"/>
  <c r="B51"/>
  <c r="B28"/>
  <c r="B27"/>
  <c r="B23"/>
  <c r="B22"/>
  <c r="B21"/>
  <c r="B88" i="32"/>
  <c r="B87"/>
  <c r="B86"/>
  <c r="B85"/>
  <c r="B84"/>
  <c r="B83"/>
  <c r="B82"/>
  <c r="B81"/>
  <c r="B58"/>
  <c r="B57"/>
  <c r="B56"/>
  <c r="B55"/>
  <c r="B54"/>
  <c r="B53"/>
  <c r="B52"/>
  <c r="B51"/>
  <c r="B28"/>
  <c r="B27"/>
  <c r="B26"/>
  <c r="B25"/>
  <c r="B24"/>
  <c r="B23"/>
  <c r="B22"/>
  <c r="B21"/>
  <c r="B21" i="33"/>
  <c r="B22"/>
  <c r="B23"/>
  <c r="B24"/>
  <c r="B25"/>
  <c r="B26"/>
  <c r="B27"/>
  <c r="B28"/>
  <c r="B51"/>
  <c r="B52"/>
  <c r="B53"/>
  <c r="B54"/>
  <c r="B55"/>
  <c r="B56"/>
  <c r="B57"/>
  <c r="B58"/>
  <c r="B81"/>
  <c r="B82"/>
  <c r="B83"/>
  <c r="B84"/>
  <c r="B85"/>
  <c r="B86"/>
  <c r="B87"/>
  <c r="B88"/>
  <c r="B82" i="22"/>
  <c r="B83"/>
  <c r="B84"/>
  <c r="B85"/>
  <c r="B86"/>
  <c r="B87"/>
  <c r="B88"/>
  <c r="B82" i="23"/>
  <c r="B83"/>
  <c r="B85"/>
  <c r="B86"/>
  <c r="B87"/>
  <c r="B88"/>
  <c r="D131"/>
  <c r="F131"/>
  <c r="H131"/>
  <c r="J131"/>
  <c r="B132"/>
  <c r="B133"/>
  <c r="B134"/>
  <c r="D144"/>
  <c r="D137"/>
  <c r="D141"/>
  <c r="F137"/>
  <c r="H137"/>
  <c r="H141"/>
  <c r="J137"/>
  <c r="J141"/>
  <c r="G144"/>
  <c r="G136" s="1"/>
  <c r="E144"/>
  <c r="K144"/>
  <c r="B138"/>
  <c r="B139"/>
  <c r="B102"/>
  <c r="B103"/>
  <c r="B104"/>
  <c r="B108"/>
  <c r="B109"/>
  <c r="B115"/>
  <c r="B116"/>
  <c r="B117"/>
  <c r="B118"/>
  <c r="B82" i="24"/>
  <c r="B83"/>
  <c r="B84"/>
  <c r="B85"/>
  <c r="B86"/>
  <c r="B87"/>
  <c r="B88"/>
  <c r="B82" i="25"/>
  <c r="B83"/>
  <c r="B85"/>
  <c r="B86"/>
  <c r="B87"/>
  <c r="B88"/>
  <c r="B24" i="26"/>
  <c r="B25"/>
  <c r="B26"/>
  <c r="B27"/>
  <c r="B28"/>
  <c r="B55"/>
  <c r="B56"/>
  <c r="B57"/>
  <c r="B58"/>
  <c r="B81"/>
  <c r="B82"/>
  <c r="B83"/>
  <c r="B84"/>
  <c r="B85"/>
  <c r="B86"/>
  <c r="B87"/>
  <c r="B88"/>
  <c r="B102"/>
  <c r="B103"/>
  <c r="B104"/>
  <c r="B108"/>
  <c r="B109"/>
  <c r="B110"/>
  <c r="B114"/>
  <c r="B115"/>
  <c r="B116"/>
  <c r="B117"/>
  <c r="B118"/>
  <c r="K119"/>
  <c r="B82" i="27"/>
  <c r="B83"/>
  <c r="B84"/>
  <c r="B85"/>
  <c r="B86"/>
  <c r="B87"/>
  <c r="B88"/>
  <c r="D131"/>
  <c r="F131"/>
  <c r="B131" s="1"/>
  <c r="H131"/>
  <c r="J131"/>
  <c r="B132"/>
  <c r="B133"/>
  <c r="B134"/>
  <c r="D137"/>
  <c r="D141"/>
  <c r="B141" s="1"/>
  <c r="D144"/>
  <c r="F137"/>
  <c r="F141"/>
  <c r="F144"/>
  <c r="B144" s="1"/>
  <c r="H137"/>
  <c r="H141"/>
  <c r="H144"/>
  <c r="J137"/>
  <c r="J141"/>
  <c r="B138"/>
  <c r="B139"/>
  <c r="B142"/>
  <c r="B143"/>
  <c r="B146"/>
  <c r="B147"/>
  <c r="B148"/>
  <c r="B81" i="28"/>
  <c r="B82"/>
  <c r="B83"/>
  <c r="B84"/>
  <c r="B85"/>
  <c r="B86"/>
  <c r="B87"/>
  <c r="B88"/>
  <c r="B87" i="15"/>
  <c r="B112"/>
  <c r="B113"/>
  <c r="B115"/>
  <c r="B116"/>
  <c r="B117"/>
  <c r="B118"/>
  <c r="B161"/>
  <c r="B162"/>
  <c r="B163"/>
  <c r="B168"/>
  <c r="B171"/>
  <c r="B172"/>
  <c r="B175"/>
  <c r="B176"/>
  <c r="B177"/>
  <c r="B26" i="16"/>
  <c r="B55"/>
  <c r="B78"/>
  <c r="B79"/>
  <c r="B80"/>
  <c r="B82"/>
  <c r="B83"/>
  <c r="D96"/>
  <c r="F96"/>
  <c r="B96"/>
  <c r="H96"/>
  <c r="J96"/>
  <c r="B97"/>
  <c r="B98"/>
  <c r="B99"/>
  <c r="D106"/>
  <c r="D101" s="1"/>
  <c r="D102"/>
  <c r="D109"/>
  <c r="B109"/>
  <c r="F106"/>
  <c r="F101" s="1"/>
  <c r="F102"/>
  <c r="F109"/>
  <c r="H106"/>
  <c r="H102"/>
  <c r="H109"/>
  <c r="J102"/>
  <c r="J109"/>
  <c r="B103"/>
  <c r="B104"/>
  <c r="B110"/>
  <c r="B111"/>
  <c r="B112"/>
  <c r="B113"/>
  <c r="K114"/>
  <c r="B83" i="17"/>
  <c r="B112"/>
  <c r="B113"/>
  <c r="B116"/>
  <c r="B117"/>
  <c r="B118"/>
  <c r="B133"/>
  <c r="B134"/>
  <c r="B139"/>
  <c r="B142"/>
  <c r="B143"/>
  <c r="B145"/>
  <c r="B146"/>
  <c r="B147"/>
  <c r="B148"/>
  <c r="B56" i="20"/>
  <c r="B82"/>
  <c r="B83"/>
  <c r="B85"/>
  <c r="B86"/>
  <c r="B87"/>
  <c r="B88"/>
  <c r="B54" i="4"/>
  <c r="B55"/>
  <c r="B56"/>
  <c r="B57"/>
  <c r="B58"/>
  <c r="B74"/>
  <c r="B83"/>
  <c r="B86"/>
  <c r="B87"/>
  <c r="B88"/>
  <c r="B109"/>
  <c r="B111"/>
  <c r="B112"/>
  <c r="B113"/>
  <c r="B114"/>
  <c r="B115"/>
  <c r="B116"/>
  <c r="B117"/>
  <c r="B118"/>
  <c r="K119"/>
  <c r="D131"/>
  <c r="F131"/>
  <c r="B131"/>
  <c r="H131"/>
  <c r="J131"/>
  <c r="B132"/>
  <c r="B133"/>
  <c r="B134"/>
  <c r="D137"/>
  <c r="B137"/>
  <c r="D144"/>
  <c r="F137"/>
  <c r="F144"/>
  <c r="H137"/>
  <c r="H144"/>
  <c r="J137"/>
  <c r="J144"/>
  <c r="B138"/>
  <c r="B139"/>
  <c r="B144"/>
  <c r="B145"/>
  <c r="B146"/>
  <c r="B147"/>
  <c r="B148"/>
  <c r="E149"/>
  <c r="G149"/>
  <c r="K149"/>
  <c r="B163"/>
  <c r="B164"/>
  <c r="B169"/>
  <c r="B171"/>
  <c r="B172"/>
  <c r="B173"/>
  <c r="B176"/>
  <c r="B177"/>
  <c r="B178"/>
  <c r="B56" i="5"/>
  <c r="B73"/>
  <c r="B85"/>
  <c r="B86"/>
  <c r="B116"/>
  <c r="B117"/>
  <c r="B142"/>
  <c r="B143"/>
  <c r="B144"/>
  <c r="B145"/>
  <c r="B146"/>
  <c r="B147"/>
  <c r="B148"/>
  <c r="D161"/>
  <c r="F161"/>
  <c r="B161" s="1"/>
  <c r="H161"/>
  <c r="J161"/>
  <c r="B162"/>
  <c r="B163"/>
  <c r="B164"/>
  <c r="D167"/>
  <c r="D171"/>
  <c r="D166" s="1"/>
  <c r="D165" s="1"/>
  <c r="D174"/>
  <c r="D179"/>
  <c r="F167"/>
  <c r="F166" s="1"/>
  <c r="F179" s="1"/>
  <c r="F171"/>
  <c r="F174"/>
  <c r="H167"/>
  <c r="H171"/>
  <c r="H174"/>
  <c r="B174" s="1"/>
  <c r="J167"/>
  <c r="J171"/>
  <c r="J174"/>
  <c r="J166" s="1"/>
  <c r="B168"/>
  <c r="B169"/>
  <c r="B172"/>
  <c r="B173"/>
  <c r="B175"/>
  <c r="B176"/>
  <c r="B177"/>
  <c r="B178"/>
  <c r="B193"/>
  <c r="B194"/>
  <c r="B199"/>
  <c r="B202"/>
  <c r="B203"/>
  <c r="B205"/>
  <c r="B206"/>
  <c r="B207"/>
  <c r="B208"/>
  <c r="B223"/>
  <c r="B224"/>
  <c r="B229"/>
  <c r="B231"/>
  <c r="B232"/>
  <c r="B233"/>
  <c r="B236"/>
  <c r="B237"/>
  <c r="B238"/>
  <c r="B58" i="6"/>
  <c r="B82"/>
  <c r="B83"/>
  <c r="B85"/>
  <c r="B86"/>
  <c r="B87"/>
  <c r="B88"/>
  <c r="B102"/>
  <c r="B103"/>
  <c r="B104"/>
  <c r="B108"/>
  <c r="B109"/>
  <c r="B112"/>
  <c r="B113"/>
  <c r="B115"/>
  <c r="B116"/>
  <c r="B117"/>
  <c r="B118"/>
  <c r="B53" i="7"/>
  <c r="B54"/>
  <c r="B55"/>
  <c r="B56"/>
  <c r="B57"/>
  <c r="B71"/>
  <c r="B72"/>
  <c r="B73"/>
  <c r="B76"/>
  <c r="B77"/>
  <c r="B78"/>
  <c r="B79"/>
  <c r="B80"/>
  <c r="B81"/>
  <c r="B82"/>
  <c r="B108"/>
  <c r="B109"/>
  <c r="B110"/>
  <c r="B111"/>
  <c r="B112"/>
  <c r="B113"/>
  <c r="B114"/>
  <c r="B115"/>
  <c r="D128"/>
  <c r="F128"/>
  <c r="H128"/>
  <c r="J128"/>
  <c r="B129"/>
  <c r="B130"/>
  <c r="B131"/>
  <c r="D134"/>
  <c r="D141"/>
  <c r="B141"/>
  <c r="F134"/>
  <c r="B134"/>
  <c r="F141"/>
  <c r="H134"/>
  <c r="H141"/>
  <c r="J134"/>
  <c r="J141"/>
  <c r="B135"/>
  <c r="B136"/>
  <c r="B142"/>
  <c r="B143"/>
  <c r="B144"/>
  <c r="B145"/>
  <c r="B158"/>
  <c r="B159"/>
  <c r="B160"/>
  <c r="B163"/>
  <c r="B164"/>
  <c r="B165"/>
  <c r="B166"/>
  <c r="B167"/>
  <c r="B168"/>
  <c r="B169"/>
  <c r="B57" i="8"/>
  <c r="B112"/>
  <c r="B113"/>
  <c r="B115"/>
  <c r="B116"/>
  <c r="B117"/>
  <c r="B118"/>
  <c r="D131"/>
  <c r="F131"/>
  <c r="H131"/>
  <c r="J131"/>
  <c r="B132"/>
  <c r="B133"/>
  <c r="B134"/>
  <c r="D137"/>
  <c r="D144"/>
  <c r="F137"/>
  <c r="F144"/>
  <c r="H137"/>
  <c r="H144"/>
  <c r="J137"/>
  <c r="J144"/>
  <c r="B138"/>
  <c r="B139"/>
  <c r="B145"/>
  <c r="B146"/>
  <c r="B147"/>
  <c r="B148"/>
  <c r="B163"/>
  <c r="B164"/>
  <c r="B169"/>
  <c r="B172"/>
  <c r="B173"/>
  <c r="B178"/>
  <c r="B193"/>
  <c r="B194"/>
  <c r="B195"/>
  <c r="B199"/>
  <c r="B200"/>
  <c r="B206"/>
  <c r="B207"/>
  <c r="B208"/>
  <c r="B209"/>
  <c r="B222"/>
  <c r="B223"/>
  <c r="B224"/>
  <c r="B228"/>
  <c r="B229"/>
  <c r="B230"/>
  <c r="B232"/>
  <c r="B233"/>
  <c r="B236"/>
  <c r="B237"/>
  <c r="B238"/>
  <c r="F101" i="9"/>
  <c r="F27"/>
  <c r="B58"/>
  <c r="B73"/>
  <c r="D101"/>
  <c r="D114"/>
  <c r="F111"/>
  <c r="H107"/>
  <c r="J107"/>
  <c r="B110"/>
  <c r="B141"/>
  <c r="B142"/>
  <c r="B143"/>
  <c r="B145"/>
  <c r="B146"/>
  <c r="B147"/>
  <c r="B148"/>
  <c r="B162"/>
  <c r="B163"/>
  <c r="B164"/>
  <c r="B168"/>
  <c r="B169"/>
  <c r="B174"/>
  <c r="B175"/>
  <c r="B176"/>
  <c r="B177"/>
  <c r="B178"/>
  <c r="B193"/>
  <c r="B194"/>
  <c r="B199"/>
  <c r="B202"/>
  <c r="B203"/>
  <c r="B205"/>
  <c r="B206"/>
  <c r="B207"/>
  <c r="B208"/>
  <c r="B222"/>
  <c r="B223"/>
  <c r="B224"/>
  <c r="B225"/>
  <c r="B229"/>
  <c r="B230"/>
  <c r="B234"/>
  <c r="B236"/>
  <c r="B237"/>
  <c r="B238"/>
  <c r="B239"/>
  <c r="B21" i="18"/>
  <c r="B22"/>
  <c r="B23"/>
  <c r="B26"/>
  <c r="B27"/>
  <c r="B51"/>
  <c r="B52"/>
  <c r="B53"/>
  <c r="B55"/>
  <c r="B56"/>
  <c r="B57"/>
  <c r="B58"/>
  <c r="B73"/>
  <c r="B74"/>
  <c r="B81"/>
  <c r="B82"/>
  <c r="B83"/>
  <c r="B86"/>
  <c r="B87"/>
  <c r="B111"/>
  <c r="B112"/>
  <c r="B113"/>
  <c r="B115"/>
  <c r="B116"/>
  <c r="B117"/>
  <c r="B118"/>
  <c r="B133"/>
  <c r="B134"/>
  <c r="B139"/>
  <c r="B141"/>
  <c r="B142"/>
  <c r="B143"/>
  <c r="B145"/>
  <c r="B146"/>
  <c r="B147"/>
  <c r="B148"/>
  <c r="B142" i="19"/>
  <c r="B143"/>
  <c r="B145"/>
  <c r="B146"/>
  <c r="B147"/>
  <c r="B148"/>
  <c r="B162"/>
  <c r="B163"/>
  <c r="B164"/>
  <c r="B168"/>
  <c r="B169"/>
  <c r="B172"/>
  <c r="B175"/>
  <c r="B176"/>
  <c r="B177"/>
  <c r="B178"/>
  <c r="B193"/>
  <c r="B194"/>
  <c r="B199"/>
  <c r="B202"/>
  <c r="B203"/>
  <c r="B205"/>
  <c r="B206"/>
  <c r="B207"/>
  <c r="B208"/>
  <c r="B112" i="10"/>
  <c r="B113"/>
  <c r="B115"/>
  <c r="B116"/>
  <c r="B117"/>
  <c r="B118"/>
  <c r="B162"/>
  <c r="B163"/>
  <c r="B168"/>
  <c r="B171"/>
  <c r="B172"/>
  <c r="B175"/>
  <c r="B176"/>
  <c r="B191"/>
  <c r="B192"/>
  <c r="B193"/>
  <c r="B197"/>
  <c r="B198"/>
  <c r="B201"/>
  <c r="B202"/>
  <c r="B204"/>
  <c r="B205"/>
  <c r="B206"/>
  <c r="B142" i="11"/>
  <c r="B143"/>
  <c r="B146"/>
  <c r="B147"/>
  <c r="B148"/>
  <c r="B162"/>
  <c r="B163"/>
  <c r="B164"/>
  <c r="B168"/>
  <c r="B169"/>
  <c r="B175"/>
  <c r="B176"/>
  <c r="B177"/>
  <c r="B178"/>
  <c r="B193"/>
  <c r="B194"/>
  <c r="B199"/>
  <c r="B202"/>
  <c r="B203"/>
  <c r="B206"/>
  <c r="B207"/>
  <c r="B208"/>
  <c r="B74" i="3"/>
  <c r="B113"/>
  <c r="B114"/>
  <c r="B116"/>
  <c r="B117"/>
  <c r="B118"/>
  <c r="B119"/>
  <c r="D132"/>
  <c r="F132"/>
  <c r="H132"/>
  <c r="J132"/>
  <c r="B133"/>
  <c r="B134"/>
  <c r="B135"/>
  <c r="D138"/>
  <c r="D145"/>
  <c r="F138"/>
  <c r="F145"/>
  <c r="H138"/>
  <c r="H145"/>
  <c r="J138"/>
  <c r="J137" s="1"/>
  <c r="J136" s="1"/>
  <c r="J145"/>
  <c r="B139"/>
  <c r="B140"/>
  <c r="B143"/>
  <c r="B146"/>
  <c r="B147"/>
  <c r="B148"/>
  <c r="B149"/>
  <c r="B164"/>
  <c r="B165"/>
  <c r="B170"/>
  <c r="B173"/>
  <c r="B174"/>
  <c r="B176"/>
  <c r="B177"/>
  <c r="B178"/>
  <c r="B179"/>
  <c r="B194"/>
  <c r="B195"/>
  <c r="B196"/>
  <c r="B200"/>
  <c r="B201"/>
  <c r="B204"/>
  <c r="B207"/>
  <c r="B208"/>
  <c r="B209"/>
  <c r="B210"/>
  <c r="F112" i="2"/>
  <c r="F99"/>
  <c r="H99"/>
  <c r="F105"/>
  <c r="F109"/>
  <c r="J112"/>
  <c r="B140"/>
  <c r="B141"/>
  <c r="B143"/>
  <c r="B144"/>
  <c r="B145"/>
  <c r="B146"/>
  <c r="B161"/>
  <c r="B162"/>
  <c r="B167"/>
  <c r="B170"/>
  <c r="B171"/>
  <c r="B173"/>
  <c r="B174"/>
  <c r="B188"/>
  <c r="B189"/>
  <c r="B190"/>
  <c r="B191"/>
  <c r="B195"/>
  <c r="B196"/>
  <c r="B199"/>
  <c r="B202"/>
  <c r="B203"/>
  <c r="B204"/>
  <c r="B142" i="1"/>
  <c r="B143"/>
  <c r="B145"/>
  <c r="B146"/>
  <c r="B147"/>
  <c r="B148"/>
  <c r="D160"/>
  <c r="F160"/>
  <c r="H160"/>
  <c r="J160"/>
  <c r="B161"/>
  <c r="B162"/>
  <c r="B163"/>
  <c r="D170"/>
  <c r="D166"/>
  <c r="D173"/>
  <c r="F166"/>
  <c r="F173"/>
  <c r="H170"/>
  <c r="H166"/>
  <c r="B166"/>
  <c r="H173"/>
  <c r="J166"/>
  <c r="J173"/>
  <c r="B167"/>
  <c r="B168"/>
  <c r="B174"/>
  <c r="B175"/>
  <c r="B176"/>
  <c r="B177"/>
  <c r="D189"/>
  <c r="F189"/>
  <c r="H189"/>
  <c r="J189"/>
  <c r="B190"/>
  <c r="B191"/>
  <c r="B192"/>
  <c r="F195"/>
  <c r="F194"/>
  <c r="F199"/>
  <c r="F202"/>
  <c r="H195"/>
  <c r="H199"/>
  <c r="H202"/>
  <c r="H194"/>
  <c r="H207" s="1"/>
  <c r="J195"/>
  <c r="J199"/>
  <c r="J202"/>
  <c r="B196"/>
  <c r="B197"/>
  <c r="B200"/>
  <c r="B201"/>
  <c r="B203"/>
  <c r="B204"/>
  <c r="B205"/>
  <c r="B206"/>
  <c r="B221"/>
  <c r="B222"/>
  <c r="B227"/>
  <c r="B230"/>
  <c r="B231"/>
  <c r="B233"/>
  <c r="B234"/>
  <c r="B235"/>
  <c r="B236"/>
  <c r="B249"/>
  <c r="B250"/>
  <c r="B251"/>
  <c r="B255"/>
  <c r="B256"/>
  <c r="B262"/>
  <c r="B263"/>
  <c r="B264"/>
  <c r="B265"/>
  <c r="B146" i="23"/>
  <c r="B147"/>
  <c r="B148"/>
  <c r="J144"/>
  <c r="C170" i="8"/>
  <c r="L170" s="1"/>
  <c r="I49" i="16"/>
  <c r="I20" s="1"/>
  <c r="C107" i="7"/>
  <c r="L107" s="1"/>
  <c r="G49"/>
  <c r="G20" s="1"/>
  <c r="I50"/>
  <c r="I80" i="9"/>
  <c r="I50" i="11"/>
  <c r="C200"/>
  <c r="L200" s="1"/>
  <c r="C138" i="2"/>
  <c r="L138" s="1"/>
  <c r="D81" i="4"/>
  <c r="B81"/>
  <c r="B82"/>
  <c r="G26" i="5"/>
  <c r="G54"/>
  <c r="F44" i="36"/>
  <c r="F14"/>
  <c r="B26" i="31"/>
  <c r="B102" i="16"/>
  <c r="A126" i="3"/>
  <c r="A156" s="1"/>
  <c r="A187" s="1"/>
  <c r="C169" i="2"/>
  <c r="L169" s="1"/>
  <c r="B171" i="5"/>
  <c r="B221" i="34"/>
  <c r="A65" i="2"/>
  <c r="B128" i="7"/>
  <c r="B137" i="27"/>
  <c r="B235" i="9"/>
  <c r="A185" i="12"/>
  <c r="E114" i="9"/>
  <c r="J28" i="5"/>
  <c r="C131" i="18"/>
  <c r="L131"/>
  <c r="E101" i="9"/>
  <c r="L191"/>
  <c r="C70" i="7"/>
  <c r="L70"/>
  <c r="I103"/>
  <c r="I102" s="1"/>
  <c r="C81" i="5"/>
  <c r="L81" s="1"/>
  <c r="I22" i="4"/>
  <c r="I21"/>
  <c r="I81"/>
  <c r="C101" i="2"/>
  <c r="L101" s="1"/>
  <c r="C111" i="7"/>
  <c r="L111"/>
  <c r="C51" i="4"/>
  <c r="L51"/>
  <c r="K81" i="3"/>
  <c r="E133" i="7"/>
  <c r="E22" i="4"/>
  <c r="E81"/>
  <c r="C82"/>
  <c r="L82"/>
  <c r="C51" i="32"/>
  <c r="L51"/>
  <c r="K103" i="7"/>
  <c r="D26" i="4"/>
  <c r="D84"/>
  <c r="I26"/>
  <c r="I24"/>
  <c r="I84"/>
  <c r="E26"/>
  <c r="E84"/>
  <c r="E135"/>
  <c r="H26" i="17"/>
  <c r="J85" i="7"/>
  <c r="J26" s="1"/>
  <c r="K76" i="6"/>
  <c r="K75" s="1"/>
  <c r="F80" i="5"/>
  <c r="L117"/>
  <c r="C74" i="4"/>
  <c r="L74"/>
  <c r="G106"/>
  <c r="G105" s="1"/>
  <c r="E54" i="5"/>
  <c r="I80"/>
  <c r="G26" i="4"/>
  <c r="G84"/>
  <c r="C86" i="10"/>
  <c r="L86" s="1"/>
  <c r="I114" i="9"/>
  <c r="H26" i="5"/>
  <c r="K41"/>
  <c r="L144" i="17"/>
  <c r="D28" i="5"/>
  <c r="G23"/>
  <c r="F83"/>
  <c r="K106"/>
  <c r="E113"/>
  <c r="L205"/>
  <c r="K46" i="4"/>
  <c r="K84" i="17"/>
  <c r="K54" i="27"/>
  <c r="G27"/>
  <c r="C81" i="30"/>
  <c r="L81" s="1"/>
  <c r="K111" i="34"/>
  <c r="K71" i="4"/>
  <c r="D84" i="17"/>
  <c r="C85" i="5"/>
  <c r="L85" s="1"/>
  <c r="C83" i="4"/>
  <c r="L83"/>
  <c r="C85"/>
  <c r="L85"/>
  <c r="C87"/>
  <c r="L87"/>
  <c r="F84" i="17"/>
  <c r="K114" i="34"/>
  <c r="G111"/>
  <c r="D27" i="27"/>
  <c r="K22"/>
  <c r="E76" i="35"/>
  <c r="E89" s="1"/>
  <c r="K107" i="34"/>
  <c r="C81" i="22"/>
  <c r="L81" s="1"/>
  <c r="G22" i="4"/>
  <c r="G21"/>
  <c r="K47" i="27"/>
  <c r="C109" i="16"/>
  <c r="L109"/>
  <c r="C81" i="26"/>
  <c r="L81"/>
  <c r="C113" i="34"/>
  <c r="L113"/>
  <c r="D43" i="36"/>
  <c r="K46" i="31"/>
  <c r="K45"/>
  <c r="C81"/>
  <c r="L81"/>
  <c r="K226" i="34"/>
  <c r="K225"/>
  <c r="K22" i="4"/>
  <c r="G41" i="27"/>
  <c r="C54" i="37"/>
  <c r="L54"/>
  <c r="G12" i="34"/>
  <c r="G101"/>
  <c r="E107"/>
  <c r="C109"/>
  <c r="L109"/>
  <c r="C24" i="32"/>
  <c r="L24"/>
  <c r="K76"/>
  <c r="C84"/>
  <c r="L84"/>
  <c r="K76" i="31"/>
  <c r="C141" i="34"/>
  <c r="L141"/>
  <c r="K196"/>
  <c r="G23" i="7"/>
  <c r="K14" i="4"/>
  <c r="G23" i="17"/>
  <c r="D19" i="27"/>
  <c r="K12"/>
  <c r="K11" s="1"/>
  <c r="K41"/>
  <c r="K12" i="34"/>
  <c r="I111"/>
  <c r="E27"/>
  <c r="C117"/>
  <c r="L117"/>
  <c r="C21" i="35"/>
  <c r="L21"/>
  <c r="G19" i="7"/>
  <c r="E101" i="34"/>
  <c r="I107"/>
  <c r="C112"/>
  <c r="L112"/>
  <c r="H44" i="4"/>
  <c r="J104"/>
  <c r="B104" s="1"/>
  <c r="F48" i="18"/>
  <c r="F102" i="4"/>
  <c r="F101"/>
  <c r="D49" i="11"/>
  <c r="D48" i="4"/>
  <c r="D43" i="6"/>
  <c r="E42" i="2"/>
  <c r="F198"/>
  <c r="D50" i="4"/>
  <c r="C101" i="37"/>
  <c r="L101"/>
  <c r="J20" i="20"/>
  <c r="H105" i="16"/>
  <c r="H49" s="1"/>
  <c r="H20" s="1"/>
  <c r="F105"/>
  <c r="A92" i="7"/>
  <c r="A64"/>
  <c r="E77" i="22"/>
  <c r="E76" s="1"/>
  <c r="C84" i="36"/>
  <c r="L84"/>
  <c r="I26" i="17"/>
  <c r="F50" i="3"/>
  <c r="F20" s="1"/>
  <c r="G42" i="2"/>
  <c r="J54" i="16"/>
  <c r="J25" s="1"/>
  <c r="J24" s="1"/>
  <c r="I80" i="3"/>
  <c r="H235" i="5"/>
  <c r="D44" i="37"/>
  <c r="F44"/>
  <c r="F14"/>
  <c r="F206" i="12"/>
  <c r="F80" i="19"/>
  <c r="E13" i="9"/>
  <c r="I19"/>
  <c r="K12" i="4"/>
  <c r="K11"/>
  <c r="K19"/>
  <c r="G24" i="20"/>
  <c r="H22" i="34"/>
  <c r="H23"/>
  <c r="H28"/>
  <c r="D44" i="19"/>
  <c r="F52" i="16"/>
  <c r="F23" s="1"/>
  <c r="F21" s="1"/>
  <c r="D41" i="7"/>
  <c r="D43"/>
  <c r="F43"/>
  <c r="H53" i="37"/>
  <c r="H23"/>
  <c r="F52"/>
  <c r="F103" i="4"/>
  <c r="H103" s="1"/>
  <c r="F49" i="16"/>
  <c r="F132" i="18"/>
  <c r="F72" s="1"/>
  <c r="E44" i="2"/>
  <c r="E14" s="1"/>
  <c r="F235" i="34"/>
  <c r="F234" s="1"/>
  <c r="I13" i="9"/>
  <c r="E14" i="4"/>
  <c r="C14"/>
  <c r="L14"/>
  <c r="K23"/>
  <c r="C23"/>
  <c r="L23"/>
  <c r="G25"/>
  <c r="K26"/>
  <c r="K24"/>
  <c r="G27"/>
  <c r="C27"/>
  <c r="L27"/>
  <c r="K28"/>
  <c r="C28"/>
  <c r="L28"/>
  <c r="E14" i="17"/>
  <c r="D51"/>
  <c r="F44" i="31"/>
  <c r="F14"/>
  <c r="H44" i="23"/>
  <c r="D19" i="30"/>
  <c r="H229" i="12"/>
  <c r="B141" i="3"/>
  <c r="F42" i="35"/>
  <c r="F72" i="27"/>
  <c r="H72" s="1"/>
  <c r="H42" s="1"/>
  <c r="D44" i="35"/>
  <c r="D14"/>
  <c r="D49" i="36"/>
  <c r="D19" s="1"/>
  <c r="D49" i="32"/>
  <c r="D19" s="1"/>
  <c r="F23" i="4"/>
  <c r="F26"/>
  <c r="J26"/>
  <c r="F27"/>
  <c r="B27"/>
  <c r="J27"/>
  <c r="F28"/>
  <c r="B28"/>
  <c r="J28"/>
  <c r="F48" i="33"/>
  <c r="D49"/>
  <c r="F49"/>
  <c r="K25" i="17"/>
  <c r="G26"/>
  <c r="K26"/>
  <c r="G27"/>
  <c r="G28"/>
  <c r="K28"/>
  <c r="F73" i="29"/>
  <c r="F43" s="1"/>
  <c r="F13" s="1"/>
  <c r="D44" i="36"/>
  <c r="D14"/>
  <c r="E28" i="34"/>
  <c r="D43" i="37"/>
  <c r="D13" s="1"/>
  <c r="J43"/>
  <c r="J13"/>
  <c r="D44" i="32"/>
  <c r="B44" s="1"/>
  <c r="D49" i="23"/>
  <c r="F52" i="26"/>
  <c r="J51" i="28"/>
  <c r="E12"/>
  <c r="H49" i="32"/>
  <c r="J49"/>
  <c r="F49" i="23"/>
  <c r="F19" s="1"/>
  <c r="G71" i="25"/>
  <c r="F43" i="18"/>
  <c r="H43"/>
  <c r="D14" i="7"/>
  <c r="B110" i="15"/>
  <c r="E21" i="4"/>
  <c r="C22"/>
  <c r="L22"/>
  <c r="F23" i="24"/>
  <c r="G48" i="36"/>
  <c r="G18" s="1"/>
  <c r="F44" i="32"/>
  <c r="H43" i="37"/>
  <c r="H13" s="1"/>
  <c r="F44" i="35"/>
  <c r="F14"/>
  <c r="C80" i="24"/>
  <c r="H49" i="33"/>
  <c r="H19" s="1"/>
  <c r="H132" i="18"/>
  <c r="H72" s="1"/>
  <c r="H14" i="4"/>
  <c r="G48" i="2"/>
  <c r="G47" s="1"/>
  <c r="G135"/>
  <c r="F43" i="36"/>
  <c r="G43" i="3"/>
  <c r="G13" s="1"/>
  <c r="G102"/>
  <c r="K45" i="4"/>
  <c r="K59"/>
  <c r="H49" i="36"/>
  <c r="H19" s="1"/>
  <c r="B77" i="16"/>
  <c r="J44" i="19"/>
  <c r="B134"/>
  <c r="G165" i="2"/>
  <c r="G78"/>
  <c r="G77" s="1"/>
  <c r="G44" i="3"/>
  <c r="G14" s="1"/>
  <c r="H50" i="4"/>
  <c r="I56" i="23"/>
  <c r="C146"/>
  <c r="L146"/>
  <c r="I144"/>
  <c r="I136" s="1"/>
  <c r="I149" s="1"/>
  <c r="H22" i="30"/>
  <c r="H44" i="36"/>
  <c r="H14"/>
  <c r="F49"/>
  <c r="F19" s="1"/>
  <c r="F77"/>
  <c r="F76" s="1"/>
  <c r="B79"/>
  <c r="J44" i="23"/>
  <c r="B74"/>
  <c r="J51" i="16"/>
  <c r="J106"/>
  <c r="B107"/>
  <c r="L107"/>
  <c r="G101" i="10"/>
  <c r="F22" i="37"/>
  <c r="J52" i="16"/>
  <c r="J23"/>
  <c r="B108"/>
  <c r="J85" i="15"/>
  <c r="J173"/>
  <c r="B174"/>
  <c r="L174" s="1"/>
  <c r="K75" i="31"/>
  <c r="A93" i="2"/>
  <c r="A123" s="1"/>
  <c r="A153" s="1"/>
  <c r="A182" s="1"/>
  <c r="F49" i="37"/>
  <c r="F19"/>
  <c r="F22" i="26"/>
  <c r="F49" i="35"/>
  <c r="F19" s="1"/>
  <c r="D14" i="32"/>
  <c r="F49"/>
  <c r="F19" s="1"/>
  <c r="B79"/>
  <c r="J44" i="31"/>
  <c r="J14"/>
  <c r="J114" i="17"/>
  <c r="G160" i="10"/>
  <c r="G72"/>
  <c r="H49" i="19"/>
  <c r="B139"/>
  <c r="J80"/>
  <c r="B200"/>
  <c r="C25" i="4"/>
  <c r="L25"/>
  <c r="G24"/>
  <c r="G41" i="20"/>
  <c r="G71"/>
  <c r="B111" i="3"/>
  <c r="H52" i="37"/>
  <c r="J43" i="26"/>
  <c r="J13" s="1"/>
  <c r="E43" i="6"/>
  <c r="G44" i="2"/>
  <c r="G119" i="4"/>
  <c r="H49" i="37"/>
  <c r="H19" s="1"/>
  <c r="L141" i="3"/>
  <c r="H77" i="34"/>
  <c r="B79" i="30"/>
  <c r="F42" i="9"/>
  <c r="F19" i="22"/>
  <c r="F43" i="6"/>
  <c r="F42" i="4"/>
  <c r="J44"/>
  <c r="J14" s="1"/>
  <c r="J107" i="15"/>
  <c r="K195" i="34"/>
  <c r="K209"/>
  <c r="G131" i="17"/>
  <c r="C132"/>
  <c r="G72"/>
  <c r="C72" s="1"/>
  <c r="G42" i="19"/>
  <c r="G131"/>
  <c r="C132"/>
  <c r="C81" i="4"/>
  <c r="L81"/>
  <c r="E146" i="7"/>
  <c r="F50" i="4"/>
  <c r="G42" i="23"/>
  <c r="G12" s="1"/>
  <c r="G71"/>
  <c r="G44" i="9"/>
  <c r="G41" s="1"/>
  <c r="G131"/>
  <c r="K75" i="32"/>
  <c r="K89"/>
  <c r="K59" i="31"/>
  <c r="G43" i="2"/>
  <c r="G13" s="1"/>
  <c r="G129"/>
  <c r="C26" i="4"/>
  <c r="L26"/>
  <c r="E24"/>
  <c r="C24"/>
  <c r="L24"/>
  <c r="B26"/>
  <c r="K21"/>
  <c r="J206" i="12"/>
  <c r="J144" i="27"/>
  <c r="B145"/>
  <c r="G191" i="11"/>
  <c r="C191" s="1"/>
  <c r="H20" i="20"/>
  <c r="G191" i="5"/>
  <c r="G71"/>
  <c r="K239" i="34"/>
  <c r="K102" i="7"/>
  <c r="C84" i="4"/>
  <c r="L84"/>
  <c r="H42" i="35"/>
  <c r="H12"/>
  <c r="J50" i="4"/>
  <c r="H44" i="32"/>
  <c r="F13" i="18"/>
  <c r="J22" i="16"/>
  <c r="J50"/>
  <c r="B51"/>
  <c r="B72" i="35"/>
  <c r="M72"/>
  <c r="J106" i="15"/>
  <c r="H22" i="37"/>
  <c r="H44" i="31"/>
  <c r="H14"/>
  <c r="G164" i="2"/>
  <c r="H43" i="36"/>
  <c r="H13"/>
  <c r="B73"/>
  <c r="H49" i="23"/>
  <c r="H19" s="1"/>
  <c r="B79"/>
  <c r="H19" i="32"/>
  <c r="B140" i="4"/>
  <c r="B74" i="32"/>
  <c r="J52" i="37"/>
  <c r="J22"/>
  <c r="B79" i="25"/>
  <c r="J49" i="19"/>
  <c r="J19" s="1"/>
  <c r="F14" i="32"/>
  <c r="J43" i="18"/>
  <c r="J13"/>
  <c r="C21" i="4"/>
  <c r="L21"/>
  <c r="H14" i="32"/>
  <c r="J49" i="37"/>
  <c r="J19" s="1"/>
  <c r="B79"/>
  <c r="J49" i="23"/>
  <c r="J19" s="1"/>
  <c r="J44" i="32"/>
  <c r="J14" s="1"/>
  <c r="B14" s="1"/>
  <c r="J43" i="36"/>
  <c r="J13"/>
  <c r="J42" i="35"/>
  <c r="J12"/>
  <c r="C110" i="10"/>
  <c r="C110" i="8"/>
  <c r="L110" s="1"/>
  <c r="C228" i="5"/>
  <c r="C222"/>
  <c r="I221"/>
  <c r="I77"/>
  <c r="I76" s="1"/>
  <c r="C198"/>
  <c r="C192"/>
  <c r="I191"/>
  <c r="I131"/>
  <c r="C163" i="3"/>
  <c r="I108"/>
  <c r="I107" s="1"/>
  <c r="I48"/>
  <c r="C105"/>
  <c r="C104"/>
  <c r="I42"/>
  <c r="I78" i="10"/>
  <c r="I18" s="1"/>
  <c r="C161"/>
  <c r="I72"/>
  <c r="I107"/>
  <c r="I101"/>
  <c r="C104" i="15"/>
  <c r="I77" i="6"/>
  <c r="I71"/>
  <c r="I77" i="28"/>
  <c r="I76" s="1"/>
  <c r="C73"/>
  <c r="L73" s="1"/>
  <c r="C72"/>
  <c r="I71"/>
  <c r="C162" i="4"/>
  <c r="L162" s="1"/>
  <c r="I161"/>
  <c r="I161" i="8"/>
  <c r="G161"/>
  <c r="C162"/>
  <c r="I48" i="11"/>
  <c r="I137"/>
  <c r="I131"/>
  <c r="C134"/>
  <c r="C132"/>
  <c r="I42"/>
  <c r="I12" s="1"/>
  <c r="C192"/>
  <c r="C132" i="2"/>
  <c r="C166"/>
  <c r="I159"/>
  <c r="I72"/>
  <c r="I71" s="1"/>
  <c r="C85" i="31"/>
  <c r="L85" s="1"/>
  <c r="I48"/>
  <c r="I18" s="1"/>
  <c r="I17" s="1"/>
  <c r="I16" s="1"/>
  <c r="I77"/>
  <c r="I76" s="1"/>
  <c r="I75" s="1"/>
  <c r="I78" i="9"/>
  <c r="I77" s="1"/>
  <c r="C198"/>
  <c r="I165"/>
  <c r="I50"/>
  <c r="I20" s="1"/>
  <c r="I48"/>
  <c r="I44"/>
  <c r="I18" i="35"/>
  <c r="I17" s="1"/>
  <c r="I47"/>
  <c r="I46" s="1"/>
  <c r="C78"/>
  <c r="L78" s="1"/>
  <c r="C74" i="30"/>
  <c r="I76" i="37"/>
  <c r="I75" s="1"/>
  <c r="I48"/>
  <c r="I47" s="1"/>
  <c r="I48" i="33"/>
  <c r="I47" s="1"/>
  <c r="I46" s="1"/>
  <c r="I45" s="1"/>
  <c r="I78" i="19"/>
  <c r="I77" s="1"/>
  <c r="C138"/>
  <c r="I137"/>
  <c r="I48"/>
  <c r="I47" i="31"/>
  <c r="I46" s="1"/>
  <c r="I45" s="1"/>
  <c r="I203" i="3"/>
  <c r="I82"/>
  <c r="I22" s="1"/>
  <c r="I106" i="36"/>
  <c r="I105" s="1"/>
  <c r="B58" i="3"/>
  <c r="C115"/>
  <c r="L115" s="1"/>
  <c r="K47" i="1"/>
  <c r="E81"/>
  <c r="K28"/>
  <c r="B73"/>
  <c r="K81"/>
  <c r="E194"/>
  <c r="E193"/>
  <c r="C248"/>
  <c r="L248"/>
  <c r="B229"/>
  <c r="B202"/>
  <c r="K253"/>
  <c r="K266"/>
  <c r="J26"/>
  <c r="B261"/>
  <c r="L132"/>
  <c r="C232"/>
  <c r="L232"/>
  <c r="F170"/>
  <c r="F165" s="1"/>
  <c r="C229"/>
  <c r="L229"/>
  <c r="F27"/>
  <c r="J27"/>
  <c r="H26"/>
  <c r="B87"/>
  <c r="B88"/>
  <c r="B232"/>
  <c r="L133"/>
  <c r="E14"/>
  <c r="I131"/>
  <c r="B56"/>
  <c r="C160"/>
  <c r="L160"/>
  <c r="L140"/>
  <c r="B58"/>
  <c r="K194"/>
  <c r="K193"/>
  <c r="C261"/>
  <c r="L261"/>
  <c r="I219"/>
  <c r="F83"/>
  <c r="B83" s="1"/>
  <c r="F53"/>
  <c r="F51" s="1"/>
  <c r="B51" s="1"/>
  <c r="F28"/>
  <c r="D194"/>
  <c r="D207"/>
  <c r="C55"/>
  <c r="L55"/>
  <c r="F52"/>
  <c r="I194"/>
  <c r="I207"/>
  <c r="K22"/>
  <c r="C74"/>
  <c r="L74"/>
  <c r="G165"/>
  <c r="G164" s="1"/>
  <c r="F54"/>
  <c r="C173"/>
  <c r="L173"/>
  <c r="D49"/>
  <c r="B49" s="1"/>
  <c r="E84"/>
  <c r="I137"/>
  <c r="C220"/>
  <c r="C226"/>
  <c r="L226" s="1"/>
  <c r="D54"/>
  <c r="C202"/>
  <c r="L202"/>
  <c r="F26"/>
  <c r="I26"/>
  <c r="I54"/>
  <c r="I28"/>
  <c r="C87"/>
  <c r="L87"/>
  <c r="C144"/>
  <c r="L144"/>
  <c r="C257"/>
  <c r="L257" s="1"/>
  <c r="I80"/>
  <c r="L134"/>
  <c r="C228"/>
  <c r="L228" s="1"/>
  <c r="B199"/>
  <c r="B160"/>
  <c r="C85"/>
  <c r="L85"/>
  <c r="B141"/>
  <c r="H27"/>
  <c r="C73"/>
  <c r="L73"/>
  <c r="J54"/>
  <c r="B144"/>
  <c r="D28"/>
  <c r="K136"/>
  <c r="K207"/>
  <c r="C199"/>
  <c r="L199"/>
  <c r="J50"/>
  <c r="B74"/>
  <c r="C189"/>
  <c r="L189"/>
  <c r="C88"/>
  <c r="L88"/>
  <c r="G28"/>
  <c r="F82"/>
  <c r="F81" s="1"/>
  <c r="B81" s="1"/>
  <c r="B259"/>
  <c r="F258"/>
  <c r="F253" s="1"/>
  <c r="F266" s="1"/>
  <c r="K54"/>
  <c r="K26"/>
  <c r="D165"/>
  <c r="D178"/>
  <c r="D22"/>
  <c r="D51"/>
  <c r="E165"/>
  <c r="D84"/>
  <c r="B85"/>
  <c r="H84"/>
  <c r="D26"/>
  <c r="B86"/>
  <c r="B173"/>
  <c r="I165"/>
  <c r="I178" s="1"/>
  <c r="C58"/>
  <c r="L58"/>
  <c r="E28"/>
  <c r="B189"/>
  <c r="I225"/>
  <c r="I224" s="1"/>
  <c r="I223" s="1"/>
  <c r="I78"/>
  <c r="I77" s="1"/>
  <c r="I76" s="1"/>
  <c r="I75" s="1"/>
  <c r="B260"/>
  <c r="E26"/>
  <c r="E54"/>
  <c r="C56"/>
  <c r="L56"/>
  <c r="G27"/>
  <c r="G54"/>
  <c r="C86"/>
  <c r="L86"/>
  <c r="G84"/>
  <c r="J84"/>
  <c r="J28"/>
  <c r="I47"/>
  <c r="I19"/>
  <c r="D81"/>
  <c r="I84"/>
  <c r="B57"/>
  <c r="C141"/>
  <c r="L141"/>
  <c r="K51"/>
  <c r="K27"/>
  <c r="I23"/>
  <c r="G22"/>
  <c r="B248"/>
  <c r="G26"/>
  <c r="B27"/>
  <c r="F24"/>
  <c r="I193"/>
  <c r="C27"/>
  <c r="L27"/>
  <c r="I24"/>
  <c r="B171"/>
  <c r="B28"/>
  <c r="J52"/>
  <c r="J24"/>
  <c r="C25"/>
  <c r="L25" s="1"/>
  <c r="B26"/>
  <c r="K24"/>
  <c r="K16" s="1"/>
  <c r="K15" s="1"/>
  <c r="K135"/>
  <c r="C84"/>
  <c r="L84"/>
  <c r="G24"/>
  <c r="C54"/>
  <c r="L54"/>
  <c r="D164"/>
  <c r="C28"/>
  <c r="L28"/>
  <c r="D24"/>
  <c r="H80"/>
  <c r="E24"/>
  <c r="C24" s="1"/>
  <c r="L24" s="1"/>
  <c r="C26"/>
  <c r="L26"/>
  <c r="J82"/>
  <c r="B84"/>
  <c r="B228"/>
  <c r="I195" i="34"/>
  <c r="I209"/>
  <c r="D77"/>
  <c r="B139"/>
  <c r="H19"/>
  <c r="H197"/>
  <c r="H196" s="1"/>
  <c r="D171"/>
  <c r="D166" s="1"/>
  <c r="D165" s="1"/>
  <c r="B172"/>
  <c r="D260" i="12"/>
  <c r="D387" i="14" s="1"/>
  <c r="D147" s="1"/>
  <c r="F196" i="34"/>
  <c r="F195" s="1"/>
  <c r="F171"/>
  <c r="F229" i="12"/>
  <c r="E11" i="35"/>
  <c r="C11"/>
  <c r="L11"/>
  <c r="I11"/>
  <c r="E13"/>
  <c r="C13"/>
  <c r="L13"/>
  <c r="C43"/>
  <c r="L43"/>
  <c r="I41"/>
  <c r="C41"/>
  <c r="L41"/>
  <c r="G12"/>
  <c r="G11"/>
  <c r="H44"/>
  <c r="B74"/>
  <c r="J44"/>
  <c r="J14"/>
  <c r="F43"/>
  <c r="F13"/>
  <c r="F71"/>
  <c r="F12"/>
  <c r="F11"/>
  <c r="D12"/>
  <c r="B42"/>
  <c r="J50"/>
  <c r="J20" s="1"/>
  <c r="H50"/>
  <c r="H20" s="1"/>
  <c r="D49"/>
  <c r="D43"/>
  <c r="D41"/>
  <c r="D71"/>
  <c r="C14" i="36"/>
  <c r="L14"/>
  <c r="C44"/>
  <c r="L44"/>
  <c r="E13"/>
  <c r="C13"/>
  <c r="L13"/>
  <c r="B43"/>
  <c r="E47"/>
  <c r="I71"/>
  <c r="C72"/>
  <c r="L72" s="1"/>
  <c r="I42"/>
  <c r="I12" s="1"/>
  <c r="I11" s="1"/>
  <c r="F13"/>
  <c r="D13"/>
  <c r="B74"/>
  <c r="J44"/>
  <c r="J49"/>
  <c r="B49"/>
  <c r="D52"/>
  <c r="I105" i="37"/>
  <c r="I119"/>
  <c r="C51"/>
  <c r="E105"/>
  <c r="E119"/>
  <c r="H21"/>
  <c r="C52"/>
  <c r="E22"/>
  <c r="C72"/>
  <c r="L72" s="1"/>
  <c r="I71"/>
  <c r="I42"/>
  <c r="I41"/>
  <c r="J44"/>
  <c r="J14"/>
  <c r="H44"/>
  <c r="B44"/>
  <c r="B113"/>
  <c r="J53"/>
  <c r="J23"/>
  <c r="J21"/>
  <c r="B22"/>
  <c r="F13"/>
  <c r="B43"/>
  <c r="J111"/>
  <c r="B111"/>
  <c r="L111"/>
  <c r="D50"/>
  <c r="B52"/>
  <c r="L52"/>
  <c r="H51"/>
  <c r="D14"/>
  <c r="B112"/>
  <c r="L112"/>
  <c r="B73"/>
  <c r="F53"/>
  <c r="D23"/>
  <c r="J51"/>
  <c r="H111"/>
  <c r="I18" i="29"/>
  <c r="G19" i="30"/>
  <c r="H51"/>
  <c r="D12"/>
  <c r="C14" i="31"/>
  <c r="L14"/>
  <c r="C43"/>
  <c r="L43" s="1"/>
  <c r="E24"/>
  <c r="I25"/>
  <c r="I24"/>
  <c r="B44"/>
  <c r="D14"/>
  <c r="B14"/>
  <c r="D43"/>
  <c r="I42"/>
  <c r="I12" s="1"/>
  <c r="I11" s="1"/>
  <c r="D49"/>
  <c r="H84"/>
  <c r="I71"/>
  <c r="B74"/>
  <c r="G41" i="32"/>
  <c r="J19"/>
  <c r="B80"/>
  <c r="I12" i="33"/>
  <c r="C13"/>
  <c r="L13"/>
  <c r="C42"/>
  <c r="L42"/>
  <c r="E20"/>
  <c r="F19"/>
  <c r="D12"/>
  <c r="D13"/>
  <c r="J49"/>
  <c r="J19" s="1"/>
  <c r="F77"/>
  <c r="F76" s="1"/>
  <c r="F75" s="1"/>
  <c r="B79"/>
  <c r="D51" i="22"/>
  <c r="D77"/>
  <c r="D76" s="1"/>
  <c r="D54" i="23"/>
  <c r="F43"/>
  <c r="I77"/>
  <c r="I76" s="1"/>
  <c r="I48"/>
  <c r="I18" s="1"/>
  <c r="I42"/>
  <c r="I41" s="1"/>
  <c r="I71"/>
  <c r="C72"/>
  <c r="F113"/>
  <c r="D53"/>
  <c r="D23" s="1"/>
  <c r="I71" i="25"/>
  <c r="C14" i="26"/>
  <c r="L14"/>
  <c r="C44"/>
  <c r="L44"/>
  <c r="C43"/>
  <c r="L43" s="1"/>
  <c r="C49"/>
  <c r="L49" s="1"/>
  <c r="B43"/>
  <c r="D14"/>
  <c r="H13"/>
  <c r="B112"/>
  <c r="L112"/>
  <c r="B73"/>
  <c r="D49"/>
  <c r="D19" s="1"/>
  <c r="H44"/>
  <c r="H14"/>
  <c r="F44"/>
  <c r="F14"/>
  <c r="H52"/>
  <c r="D111"/>
  <c r="D53"/>
  <c r="D23" i="27"/>
  <c r="H19"/>
  <c r="F73"/>
  <c r="H73" s="1"/>
  <c r="B79"/>
  <c r="I14" i="28"/>
  <c r="G13"/>
  <c r="B80"/>
  <c r="B107" i="15"/>
  <c r="B102"/>
  <c r="B109"/>
  <c r="H80"/>
  <c r="H20" s="1"/>
  <c r="E46" i="16"/>
  <c r="I100"/>
  <c r="I114"/>
  <c r="C51"/>
  <c r="L51"/>
  <c r="E23"/>
  <c r="E50"/>
  <c r="C50" s="1"/>
  <c r="L50" s="1"/>
  <c r="I22"/>
  <c r="I21"/>
  <c r="B22"/>
  <c r="G50"/>
  <c r="F48"/>
  <c r="F19" s="1"/>
  <c r="J21"/>
  <c r="D43"/>
  <c r="D42"/>
  <c r="D48"/>
  <c r="D19" s="1"/>
  <c r="F43"/>
  <c r="F14"/>
  <c r="D74"/>
  <c r="J105"/>
  <c r="J49" s="1"/>
  <c r="J20" s="1"/>
  <c r="F47" i="17"/>
  <c r="F107"/>
  <c r="H25"/>
  <c r="H54"/>
  <c r="B109"/>
  <c r="F104"/>
  <c r="F44" s="1"/>
  <c r="D107"/>
  <c r="B107" s="1"/>
  <c r="I41" i="20"/>
  <c r="B80"/>
  <c r="L80" s="1"/>
  <c r="I71"/>
  <c r="E119" i="4"/>
  <c r="E105"/>
  <c r="L110"/>
  <c r="C107"/>
  <c r="L107"/>
  <c r="C149"/>
  <c r="L149"/>
  <c r="L136"/>
  <c r="I135"/>
  <c r="C135"/>
  <c r="L135"/>
  <c r="I149"/>
  <c r="E18"/>
  <c r="F19"/>
  <c r="B44"/>
  <c r="D14"/>
  <c r="B14" s="1"/>
  <c r="B49"/>
  <c r="H102"/>
  <c r="J102" s="1"/>
  <c r="D43"/>
  <c r="D13" s="1"/>
  <c r="J80"/>
  <c r="D107"/>
  <c r="B170"/>
  <c r="D52"/>
  <c r="J53"/>
  <c r="J23" s="1"/>
  <c r="D47"/>
  <c r="D25"/>
  <c r="D24" s="1"/>
  <c r="F142"/>
  <c r="D22" i="5"/>
  <c r="G19"/>
  <c r="I106"/>
  <c r="H234"/>
  <c r="B139"/>
  <c r="C80" i="6"/>
  <c r="H43"/>
  <c r="B43" s="1"/>
  <c r="J43"/>
  <c r="E77"/>
  <c r="E48"/>
  <c r="E47" s="1"/>
  <c r="D77"/>
  <c r="D76" s="1"/>
  <c r="D75" s="1"/>
  <c r="D44"/>
  <c r="D49"/>
  <c r="B73"/>
  <c r="D12" i="7"/>
  <c r="C41"/>
  <c r="L41"/>
  <c r="G12"/>
  <c r="C43"/>
  <c r="L43"/>
  <c r="G146"/>
  <c r="I133"/>
  <c r="I146" s="1"/>
  <c r="C50"/>
  <c r="C51"/>
  <c r="G22"/>
  <c r="E132"/>
  <c r="K74"/>
  <c r="K86"/>
  <c r="E26"/>
  <c r="I25"/>
  <c r="F41"/>
  <c r="H48"/>
  <c r="F14"/>
  <c r="C100"/>
  <c r="L100" s="1"/>
  <c r="I98"/>
  <c r="I42"/>
  <c r="I13" s="1"/>
  <c r="I11" s="1"/>
  <c r="J49"/>
  <c r="J20" s="1"/>
  <c r="B106"/>
  <c r="B137"/>
  <c r="J51"/>
  <c r="B51"/>
  <c r="L51"/>
  <c r="B139"/>
  <c r="L139"/>
  <c r="D138"/>
  <c r="F104"/>
  <c r="F103" s="1"/>
  <c r="H22"/>
  <c r="D52"/>
  <c r="F48"/>
  <c r="F19" s="1"/>
  <c r="F42" i="8"/>
  <c r="B142"/>
  <c r="I240" i="9"/>
  <c r="C83"/>
  <c r="L83" s="1"/>
  <c r="G81"/>
  <c r="E26"/>
  <c r="D23"/>
  <c r="B170"/>
  <c r="J81"/>
  <c r="J50"/>
  <c r="F49"/>
  <c r="D43"/>
  <c r="I131"/>
  <c r="F43"/>
  <c r="F13" s="1"/>
  <c r="B233"/>
  <c r="J232"/>
  <c r="D131"/>
  <c r="F172"/>
  <c r="C12" i="18"/>
  <c r="L12"/>
  <c r="C42"/>
  <c r="L42"/>
  <c r="G13"/>
  <c r="C13"/>
  <c r="L13"/>
  <c r="E19"/>
  <c r="H13"/>
  <c r="B13"/>
  <c r="B43"/>
  <c r="D107"/>
  <c r="D106" s="1"/>
  <c r="D42"/>
  <c r="B103"/>
  <c r="F53" i="19"/>
  <c r="B53" s="1"/>
  <c r="F171"/>
  <c r="B171" s="1"/>
  <c r="D53"/>
  <c r="D171"/>
  <c r="J173" i="10"/>
  <c r="J200"/>
  <c r="J85"/>
  <c r="H49" i="11"/>
  <c r="J49"/>
  <c r="J19" s="1"/>
  <c r="B139"/>
  <c r="B52" i="3"/>
  <c r="D53"/>
  <c r="D51" s="1"/>
  <c r="F142"/>
  <c r="D142"/>
  <c r="B110"/>
  <c r="C82" i="2"/>
  <c r="L82" s="1"/>
  <c r="I135"/>
  <c r="C135" s="1"/>
  <c r="I48"/>
  <c r="C136"/>
  <c r="F49"/>
  <c r="C130"/>
  <c r="I42"/>
  <c r="I129"/>
  <c r="D49"/>
  <c r="D19" s="1"/>
  <c r="D198"/>
  <c r="I266" i="1"/>
  <c r="I21"/>
  <c r="J81"/>
  <c r="E253"/>
  <c r="E252" s="1"/>
  <c r="E77"/>
  <c r="K77"/>
  <c r="K76"/>
  <c r="K75"/>
  <c r="K252"/>
  <c r="K19"/>
  <c r="G19"/>
  <c r="F193"/>
  <c r="F207"/>
  <c r="B195"/>
  <c r="G194"/>
  <c r="C194" s="1"/>
  <c r="D193"/>
  <c r="E207"/>
  <c r="K178"/>
  <c r="K164"/>
  <c r="I51"/>
  <c r="C52"/>
  <c r="L52"/>
  <c r="H22"/>
  <c r="E51"/>
  <c r="B52"/>
  <c r="E164"/>
  <c r="L169"/>
  <c r="E178"/>
  <c r="H165"/>
  <c r="H178" s="1"/>
  <c r="K46"/>
  <c r="J165"/>
  <c r="J164" s="1"/>
  <c r="J80"/>
  <c r="J22"/>
  <c r="J258"/>
  <c r="B258"/>
  <c r="J194"/>
  <c r="B172"/>
  <c r="J53"/>
  <c r="J253"/>
  <c r="J266" s="1"/>
  <c r="J229" i="12"/>
  <c r="J197" i="34"/>
  <c r="B198"/>
  <c r="F231" i="12"/>
  <c r="F81" s="1"/>
  <c r="C12" i="35"/>
  <c r="L12"/>
  <c r="F41"/>
  <c r="H43"/>
  <c r="D19"/>
  <c r="H14"/>
  <c r="B14"/>
  <c r="B44"/>
  <c r="H49"/>
  <c r="H19"/>
  <c r="D13"/>
  <c r="D11"/>
  <c r="B12"/>
  <c r="H71"/>
  <c r="J14" i="36"/>
  <c r="B44"/>
  <c r="I48"/>
  <c r="I47" s="1"/>
  <c r="I77"/>
  <c r="I76" s="1"/>
  <c r="I75" s="1"/>
  <c r="J19"/>
  <c r="H53"/>
  <c r="H23" s="1"/>
  <c r="F111"/>
  <c r="F106" s="1"/>
  <c r="F52"/>
  <c r="D22"/>
  <c r="B13"/>
  <c r="I41"/>
  <c r="E21" i="37"/>
  <c r="C22"/>
  <c r="L22"/>
  <c r="F23"/>
  <c r="F21"/>
  <c r="F51"/>
  <c r="I12"/>
  <c r="I11" s="1"/>
  <c r="B53"/>
  <c r="D21"/>
  <c r="B21"/>
  <c r="B23"/>
  <c r="H14"/>
  <c r="B74"/>
  <c r="B79" i="29"/>
  <c r="D13" i="30"/>
  <c r="H13"/>
  <c r="H49" i="31"/>
  <c r="B49" s="1"/>
  <c r="D13"/>
  <c r="F49"/>
  <c r="D19"/>
  <c r="J55"/>
  <c r="J84"/>
  <c r="B85"/>
  <c r="F43"/>
  <c r="F13" s="1"/>
  <c r="B79"/>
  <c r="C12" i="33"/>
  <c r="L12"/>
  <c r="F43"/>
  <c r="F71"/>
  <c r="F42"/>
  <c r="B79" i="22"/>
  <c r="C73"/>
  <c r="C74"/>
  <c r="E71"/>
  <c r="B73" i="23"/>
  <c r="F50"/>
  <c r="F20" s="1"/>
  <c r="H43"/>
  <c r="H50"/>
  <c r="H20" s="1"/>
  <c r="D13" i="25"/>
  <c r="D23"/>
  <c r="D51"/>
  <c r="D14"/>
  <c r="H23"/>
  <c r="F49" i="26"/>
  <c r="F19" s="1"/>
  <c r="D106"/>
  <c r="D119" s="1"/>
  <c r="H53"/>
  <c r="H23"/>
  <c r="J52"/>
  <c r="B52"/>
  <c r="B44"/>
  <c r="D23"/>
  <c r="D51"/>
  <c r="H22"/>
  <c r="F111"/>
  <c r="F106"/>
  <c r="F53"/>
  <c r="B14"/>
  <c r="H111"/>
  <c r="H106"/>
  <c r="H105" s="1"/>
  <c r="F77" i="27"/>
  <c r="F76" s="1"/>
  <c r="F77" i="28"/>
  <c r="F76" s="1"/>
  <c r="F23"/>
  <c r="B74"/>
  <c r="B73"/>
  <c r="J80" i="15"/>
  <c r="J20" s="1"/>
  <c r="B169"/>
  <c r="F51"/>
  <c r="L22" i="16"/>
  <c r="C22"/>
  <c r="E21"/>
  <c r="H48"/>
  <c r="H19" s="1"/>
  <c r="D13"/>
  <c r="J101"/>
  <c r="J114" s="1"/>
  <c r="H42"/>
  <c r="D14"/>
  <c r="F42"/>
  <c r="F68"/>
  <c r="B105"/>
  <c r="B70"/>
  <c r="H107" i="17"/>
  <c r="D47"/>
  <c r="B108"/>
  <c r="D106" i="4"/>
  <c r="D105" s="1"/>
  <c r="H42"/>
  <c r="F52"/>
  <c r="F51" s="1"/>
  <c r="F141"/>
  <c r="H142"/>
  <c r="H107"/>
  <c r="H106"/>
  <c r="H48"/>
  <c r="D51"/>
  <c r="D22"/>
  <c r="F48"/>
  <c r="B108"/>
  <c r="F107"/>
  <c r="F106"/>
  <c r="F105" s="1"/>
  <c r="D41"/>
  <c r="H14" i="5"/>
  <c r="H51"/>
  <c r="H49" i="6"/>
  <c r="J49"/>
  <c r="G42"/>
  <c r="G71"/>
  <c r="F44"/>
  <c r="G43"/>
  <c r="C73"/>
  <c r="L73" s="1"/>
  <c r="B79"/>
  <c r="E71"/>
  <c r="C72"/>
  <c r="E42"/>
  <c r="C12" i="7"/>
  <c r="L12"/>
  <c r="C22"/>
  <c r="G21"/>
  <c r="D23"/>
  <c r="D50"/>
  <c r="J43"/>
  <c r="J14"/>
  <c r="H43"/>
  <c r="J22"/>
  <c r="F12"/>
  <c r="H138"/>
  <c r="H133"/>
  <c r="H146" s="1"/>
  <c r="H52"/>
  <c r="H19"/>
  <c r="D133"/>
  <c r="D146" s="1"/>
  <c r="B22"/>
  <c r="F138"/>
  <c r="F133"/>
  <c r="F52"/>
  <c r="I40"/>
  <c r="J48"/>
  <c r="J19" s="1"/>
  <c r="H41"/>
  <c r="H202" i="8"/>
  <c r="B170"/>
  <c r="B204"/>
  <c r="F202"/>
  <c r="B203"/>
  <c r="B109"/>
  <c r="H49" i="9"/>
  <c r="J49"/>
  <c r="H42"/>
  <c r="D13"/>
  <c r="F42" i="18"/>
  <c r="F49"/>
  <c r="B173" i="19"/>
  <c r="F43"/>
  <c r="F13" s="1"/>
  <c r="H43"/>
  <c r="H13" s="1"/>
  <c r="H171"/>
  <c r="H53"/>
  <c r="B133"/>
  <c r="H43" i="11"/>
  <c r="H13" s="1"/>
  <c r="F43"/>
  <c r="F13" s="1"/>
  <c r="B202" i="3"/>
  <c r="J49"/>
  <c r="B144"/>
  <c r="H142"/>
  <c r="H53"/>
  <c r="D81" i="2"/>
  <c r="H49"/>
  <c r="H19" s="1"/>
  <c r="B137"/>
  <c r="I134"/>
  <c r="I133" s="1"/>
  <c r="C131"/>
  <c r="I43"/>
  <c r="I13" s="1"/>
  <c r="H198"/>
  <c r="G193" i="1"/>
  <c r="C193" s="1"/>
  <c r="L193" s="1"/>
  <c r="G207"/>
  <c r="H49"/>
  <c r="J207"/>
  <c r="J193"/>
  <c r="F49"/>
  <c r="F19" s="1"/>
  <c r="J252"/>
  <c r="J23"/>
  <c r="J51"/>
  <c r="B139"/>
  <c r="J171" i="34"/>
  <c r="B173"/>
  <c r="H171"/>
  <c r="H231" i="12"/>
  <c r="J196" i="34"/>
  <c r="B200"/>
  <c r="J49" i="35"/>
  <c r="B49" s="1"/>
  <c r="B79"/>
  <c r="H13"/>
  <c r="H11"/>
  <c r="H41"/>
  <c r="J43"/>
  <c r="J71"/>
  <c r="B71"/>
  <c r="B73"/>
  <c r="B14" i="36"/>
  <c r="H111"/>
  <c r="H106" s="1"/>
  <c r="H52"/>
  <c r="B52" s="1"/>
  <c r="F22"/>
  <c r="C21" i="37"/>
  <c r="L21"/>
  <c r="B51"/>
  <c r="L51"/>
  <c r="B14"/>
  <c r="H12" i="30"/>
  <c r="B73"/>
  <c r="B72"/>
  <c r="M72" s="1"/>
  <c r="H43" i="31"/>
  <c r="B73"/>
  <c r="J49"/>
  <c r="J25"/>
  <c r="J54"/>
  <c r="F19"/>
  <c r="H42" i="33"/>
  <c r="F12"/>
  <c r="F13"/>
  <c r="H43"/>
  <c r="H13"/>
  <c r="I77" i="22"/>
  <c r="I76" s="1"/>
  <c r="G71"/>
  <c r="J50" i="23"/>
  <c r="J20" s="1"/>
  <c r="J43"/>
  <c r="B110"/>
  <c r="H13" i="25"/>
  <c r="B73"/>
  <c r="H49" i="26"/>
  <c r="H21"/>
  <c r="J53"/>
  <c r="B113"/>
  <c r="F51"/>
  <c r="F23"/>
  <c r="F21"/>
  <c r="H51"/>
  <c r="J111"/>
  <c r="D21"/>
  <c r="B79"/>
  <c r="B80" i="27"/>
  <c r="J14" i="28"/>
  <c r="B79"/>
  <c r="B103" i="15"/>
  <c r="J48" i="16"/>
  <c r="J19" s="1"/>
  <c r="B76"/>
  <c r="F13"/>
  <c r="J42"/>
  <c r="B42"/>
  <c r="H13"/>
  <c r="H43"/>
  <c r="H23" i="17"/>
  <c r="J107"/>
  <c r="J106" s="1"/>
  <c r="H19" i="20"/>
  <c r="B79"/>
  <c r="F22" i="4"/>
  <c r="F21" s="1"/>
  <c r="H47"/>
  <c r="F136"/>
  <c r="F149" s="1"/>
  <c r="D21"/>
  <c r="F47"/>
  <c r="J48"/>
  <c r="J107"/>
  <c r="J106"/>
  <c r="H141"/>
  <c r="H136"/>
  <c r="H135" s="1"/>
  <c r="J142"/>
  <c r="B142" s="1"/>
  <c r="H52"/>
  <c r="B134" i="5"/>
  <c r="H44" i="6"/>
  <c r="B74"/>
  <c r="G77"/>
  <c r="G48"/>
  <c r="C78"/>
  <c r="L22" i="7"/>
  <c r="C21"/>
  <c r="H12"/>
  <c r="F23"/>
  <c r="F21"/>
  <c r="F50"/>
  <c r="H14"/>
  <c r="B14"/>
  <c r="B43"/>
  <c r="H50"/>
  <c r="H23"/>
  <c r="H21"/>
  <c r="B101"/>
  <c r="F146"/>
  <c r="F132"/>
  <c r="D21"/>
  <c r="J41"/>
  <c r="B41"/>
  <c r="B99"/>
  <c r="J52"/>
  <c r="J138"/>
  <c r="J133"/>
  <c r="J146" s="1"/>
  <c r="B140"/>
  <c r="B110" i="8"/>
  <c r="J202"/>
  <c r="J42" i="9"/>
  <c r="H43"/>
  <c r="J43"/>
  <c r="J13" s="1"/>
  <c r="B132"/>
  <c r="B139"/>
  <c r="H49" i="18"/>
  <c r="H42"/>
  <c r="J171" i="19"/>
  <c r="J53"/>
  <c r="J43"/>
  <c r="J13" s="1"/>
  <c r="J43" i="11"/>
  <c r="J13" s="1"/>
  <c r="B133"/>
  <c r="J53" i="3"/>
  <c r="J142"/>
  <c r="J198" i="2"/>
  <c r="B200"/>
  <c r="J49"/>
  <c r="J19" s="1"/>
  <c r="J21" i="1"/>
  <c r="J49"/>
  <c r="J19" s="1"/>
  <c r="J231" i="12"/>
  <c r="J297" i="14" s="1"/>
  <c r="J41" i="35"/>
  <c r="B41"/>
  <c r="J13"/>
  <c r="B43"/>
  <c r="J111" i="36"/>
  <c r="J106" s="1"/>
  <c r="J105" s="1"/>
  <c r="J52"/>
  <c r="B112"/>
  <c r="J24" i="31"/>
  <c r="J19"/>
  <c r="J43"/>
  <c r="J43" i="33"/>
  <c r="B73"/>
  <c r="H12"/>
  <c r="J42"/>
  <c r="B72"/>
  <c r="I71" i="22"/>
  <c r="C72"/>
  <c r="B79" i="24"/>
  <c r="J23"/>
  <c r="H14" i="25"/>
  <c r="B74"/>
  <c r="H19" i="26"/>
  <c r="J49"/>
  <c r="J43" i="16"/>
  <c r="J14"/>
  <c r="B71"/>
  <c r="H14"/>
  <c r="B14"/>
  <c r="B43"/>
  <c r="J13"/>
  <c r="J52" i="4"/>
  <c r="J51" s="1"/>
  <c r="H51"/>
  <c r="H22"/>
  <c r="H21" s="1"/>
  <c r="B107"/>
  <c r="J47"/>
  <c r="B48"/>
  <c r="J44" i="6"/>
  <c r="J23" i="7"/>
  <c r="J50"/>
  <c r="B50"/>
  <c r="L50"/>
  <c r="J12"/>
  <c r="B52"/>
  <c r="B138"/>
  <c r="L138"/>
  <c r="B133" i="9"/>
  <c r="J42" i="18"/>
  <c r="B102"/>
  <c r="H19"/>
  <c r="B42"/>
  <c r="J49"/>
  <c r="B109"/>
  <c r="J11" i="35"/>
  <c r="B13"/>
  <c r="J22" i="36"/>
  <c r="J13" i="31"/>
  <c r="B43"/>
  <c r="J13" i="33"/>
  <c r="B13"/>
  <c r="B43"/>
  <c r="J12"/>
  <c r="B42"/>
  <c r="J19" i="26"/>
  <c r="J23" i="28"/>
  <c r="B13" i="16"/>
  <c r="J22" i="4"/>
  <c r="B47"/>
  <c r="B23" i="7"/>
  <c r="J21"/>
  <c r="B12"/>
  <c r="B11" i="35"/>
  <c r="B12" i="33"/>
  <c r="B21" i="7"/>
  <c r="L21"/>
  <c r="D137" i="34"/>
  <c r="D136" s="1"/>
  <c r="D77" i="35"/>
  <c r="D76" s="1"/>
  <c r="K18"/>
  <c r="K17" s="1"/>
  <c r="K16" s="1"/>
  <c r="D48"/>
  <c r="D18" s="1"/>
  <c r="E75"/>
  <c r="H48" i="36"/>
  <c r="H77"/>
  <c r="H76" s="1"/>
  <c r="H89" s="1"/>
  <c r="F18"/>
  <c r="E76"/>
  <c r="E75" s="1"/>
  <c r="B78"/>
  <c r="M78" s="1"/>
  <c r="D77"/>
  <c r="D48"/>
  <c r="D47" s="1"/>
  <c r="D46" s="1"/>
  <c r="D45" s="1"/>
  <c r="H42"/>
  <c r="H41" s="1"/>
  <c r="H71"/>
  <c r="F71"/>
  <c r="K12"/>
  <c r="K11"/>
  <c r="D42"/>
  <c r="D12"/>
  <c r="I18" i="37"/>
  <c r="K47"/>
  <c r="K46"/>
  <c r="K59"/>
  <c r="K89"/>
  <c r="D48"/>
  <c r="H42"/>
  <c r="B72"/>
  <c r="H71"/>
  <c r="D12"/>
  <c r="D71"/>
  <c r="F42"/>
  <c r="F41" s="1"/>
  <c r="D41"/>
  <c r="D77" i="29"/>
  <c r="D76" s="1"/>
  <c r="D77" i="30"/>
  <c r="D76" s="1"/>
  <c r="K29" i="31"/>
  <c r="D48"/>
  <c r="D18" s="1"/>
  <c r="D77"/>
  <c r="D76" s="1"/>
  <c r="D75" s="1"/>
  <c r="D42"/>
  <c r="D41" s="1"/>
  <c r="D71"/>
  <c r="E41"/>
  <c r="K45" i="32"/>
  <c r="D42"/>
  <c r="K75" i="33"/>
  <c r="F47"/>
  <c r="F46" s="1"/>
  <c r="F45" s="1"/>
  <c r="K18"/>
  <c r="K17"/>
  <c r="K16"/>
  <c r="K15"/>
  <c r="D77"/>
  <c r="H71"/>
  <c r="D44"/>
  <c r="D14" s="1"/>
  <c r="D11" s="1"/>
  <c r="F48" i="23"/>
  <c r="F18" s="1"/>
  <c r="D77"/>
  <c r="D71"/>
  <c r="D42"/>
  <c r="D12" s="1"/>
  <c r="D11" s="1"/>
  <c r="K12" i="25"/>
  <c r="K11" s="1"/>
  <c r="K75" i="26"/>
  <c r="K89"/>
  <c r="F48"/>
  <c r="F18" s="1"/>
  <c r="K29"/>
  <c r="D48"/>
  <c r="D47" s="1"/>
  <c r="E12"/>
  <c r="E11" s="1"/>
  <c r="K41"/>
  <c r="K59"/>
  <c r="I12"/>
  <c r="I11" s="1"/>
  <c r="E41"/>
  <c r="D71"/>
  <c r="J77" i="27"/>
  <c r="J76" s="1"/>
  <c r="D77"/>
  <c r="D76" s="1"/>
  <c r="D89" s="1"/>
  <c r="H77" i="28"/>
  <c r="H76" s="1"/>
  <c r="E41"/>
  <c r="D166" i="15"/>
  <c r="D101"/>
  <c r="K72" i="16"/>
  <c r="K84"/>
  <c r="K28"/>
  <c r="D47"/>
  <c r="D18" s="1"/>
  <c r="K56"/>
  <c r="H41"/>
  <c r="H40" s="1"/>
  <c r="H68"/>
  <c r="J68"/>
  <c r="D68"/>
  <c r="D41"/>
  <c r="D40" s="1"/>
  <c r="H78" i="17"/>
  <c r="D78"/>
  <c r="D137"/>
  <c r="F72"/>
  <c r="D72"/>
  <c r="D18" i="20"/>
  <c r="D77"/>
  <c r="F18"/>
  <c r="D12"/>
  <c r="K165" i="4"/>
  <c r="K179"/>
  <c r="D167"/>
  <c r="F78"/>
  <c r="F77" s="1"/>
  <c r="D107" i="5"/>
  <c r="D227"/>
  <c r="D221"/>
  <c r="D101"/>
  <c r="D100" s="1"/>
  <c r="D77"/>
  <c r="D18" s="1"/>
  <c r="K209"/>
  <c r="D191"/>
  <c r="D71"/>
  <c r="D137"/>
  <c r="D136" s="1"/>
  <c r="D135" s="1"/>
  <c r="D131"/>
  <c r="D48" i="6"/>
  <c r="D18" s="1"/>
  <c r="D71"/>
  <c r="G41"/>
  <c r="D42"/>
  <c r="D47" i="7"/>
  <c r="D18" s="1"/>
  <c r="K18"/>
  <c r="K17"/>
  <c r="K13"/>
  <c r="K11" s="1"/>
  <c r="D98"/>
  <c r="E40"/>
  <c r="D42"/>
  <c r="D13" s="1"/>
  <c r="F78" i="8"/>
  <c r="D167"/>
  <c r="D161"/>
  <c r="D107"/>
  <c r="K209" i="9"/>
  <c r="D197"/>
  <c r="K135"/>
  <c r="D137"/>
  <c r="H137" i="18"/>
  <c r="H78"/>
  <c r="F137"/>
  <c r="D78"/>
  <c r="H48"/>
  <c r="B108"/>
  <c r="H107"/>
  <c r="H106" s="1"/>
  <c r="H105" s="1"/>
  <c r="K47"/>
  <c r="D48"/>
  <c r="D44"/>
  <c r="D101"/>
  <c r="J197" i="19"/>
  <c r="J196" s="1"/>
  <c r="H78"/>
  <c r="H197"/>
  <c r="D197"/>
  <c r="F197"/>
  <c r="B197" s="1"/>
  <c r="D78"/>
  <c r="D77" s="1"/>
  <c r="D72"/>
  <c r="D137"/>
  <c r="D48"/>
  <c r="D72" i="10"/>
  <c r="D12" s="1"/>
  <c r="D160"/>
  <c r="D101"/>
  <c r="D191" i="11"/>
  <c r="H48"/>
  <c r="H137"/>
  <c r="D137"/>
  <c r="D48"/>
  <c r="D18" s="1"/>
  <c r="F42"/>
  <c r="F12" s="1"/>
  <c r="D44"/>
  <c r="D14" s="1"/>
  <c r="D131"/>
  <c r="H168" i="3"/>
  <c r="F168"/>
  <c r="F167" s="1"/>
  <c r="D162"/>
  <c r="D108"/>
  <c r="D107" s="1"/>
  <c r="D106" s="1"/>
  <c r="K47"/>
  <c r="K46"/>
  <c r="K45" s="1"/>
  <c r="F48"/>
  <c r="F47" s="1"/>
  <c r="D48"/>
  <c r="D44"/>
  <c r="D14" s="1"/>
  <c r="D102"/>
  <c r="F42"/>
  <c r="D42"/>
  <c r="D78" i="2"/>
  <c r="D77" s="1"/>
  <c r="D165"/>
  <c r="D159"/>
  <c r="K133"/>
  <c r="K147"/>
  <c r="F48"/>
  <c r="D135"/>
  <c r="H44"/>
  <c r="H14" s="1"/>
  <c r="D129"/>
  <c r="D42"/>
  <c r="D12" s="1"/>
  <c r="H225" i="1"/>
  <c r="H224" s="1"/>
  <c r="H223" s="1"/>
  <c r="H78"/>
  <c r="E224"/>
  <c r="E223" s="1"/>
  <c r="F225"/>
  <c r="F224" s="1"/>
  <c r="F223" s="1"/>
  <c r="K237"/>
  <c r="K89"/>
  <c r="D225"/>
  <c r="D224" s="1"/>
  <c r="D72"/>
  <c r="H48"/>
  <c r="D137"/>
  <c r="K45"/>
  <c r="D48"/>
  <c r="D14"/>
  <c r="I14"/>
  <c r="D131"/>
  <c r="K47" i="24"/>
  <c r="D77"/>
  <c r="D76" s="1"/>
  <c r="H174" i="8"/>
  <c r="F174"/>
  <c r="E269" i="34"/>
  <c r="E255"/>
  <c r="D251"/>
  <c r="B257"/>
  <c r="K269"/>
  <c r="J27" i="21"/>
  <c r="E41"/>
  <c r="E27"/>
  <c r="E54"/>
  <c r="I22"/>
  <c r="H106" i="37"/>
  <c r="H119" s="1"/>
  <c r="D18" i="34"/>
  <c r="D17" s="1"/>
  <c r="F137"/>
  <c r="F136" s="1"/>
  <c r="H137"/>
  <c r="H136" s="1"/>
  <c r="F77" i="35"/>
  <c r="F76" s="1"/>
  <c r="F75" s="1"/>
  <c r="F48"/>
  <c r="F47" s="1"/>
  <c r="B78"/>
  <c r="M78" s="1"/>
  <c r="H48"/>
  <c r="H18" s="1"/>
  <c r="H17" s="1"/>
  <c r="H77"/>
  <c r="H47" i="36"/>
  <c r="H18"/>
  <c r="D18"/>
  <c r="J77"/>
  <c r="J76" s="1"/>
  <c r="J75" s="1"/>
  <c r="J48"/>
  <c r="J18" s="1"/>
  <c r="J17" s="1"/>
  <c r="D41"/>
  <c r="D47" i="37"/>
  <c r="D18"/>
  <c r="H41"/>
  <c r="H12"/>
  <c r="J42"/>
  <c r="J12" s="1"/>
  <c r="J11" s="1"/>
  <c r="J71"/>
  <c r="F48" i="31"/>
  <c r="F47" s="1"/>
  <c r="F77"/>
  <c r="F71"/>
  <c r="F42"/>
  <c r="F12" s="1"/>
  <c r="H42"/>
  <c r="D12" i="32"/>
  <c r="D41" i="33"/>
  <c r="F71" i="22"/>
  <c r="D18" i="25"/>
  <c r="F74" i="16"/>
  <c r="F47"/>
  <c r="D46"/>
  <c r="H74"/>
  <c r="J78" i="17"/>
  <c r="J77" s="1"/>
  <c r="B138"/>
  <c r="D77" i="4"/>
  <c r="F101" i="5"/>
  <c r="F100" s="1"/>
  <c r="F221"/>
  <c r="F71"/>
  <c r="F191"/>
  <c r="F137"/>
  <c r="F71" i="6"/>
  <c r="D40" i="7"/>
  <c r="F167" i="8"/>
  <c r="F78" i="9"/>
  <c r="F77" s="1"/>
  <c r="F197"/>
  <c r="F196" s="1"/>
  <c r="F195" s="1"/>
  <c r="J137" i="18"/>
  <c r="J78"/>
  <c r="D77"/>
  <c r="B137"/>
  <c r="B138"/>
  <c r="J48"/>
  <c r="J107"/>
  <c r="J106" s="1"/>
  <c r="F101"/>
  <c r="F44"/>
  <c r="F14" s="1"/>
  <c r="D41"/>
  <c r="D14"/>
  <c r="D71" i="19"/>
  <c r="F72" i="10"/>
  <c r="F12" s="1"/>
  <c r="F191" i="11"/>
  <c r="F72" i="3"/>
  <c r="H72"/>
  <c r="F108"/>
  <c r="D47"/>
  <c r="H43"/>
  <c r="J44"/>
  <c r="J14" s="1"/>
  <c r="F135" i="2"/>
  <c r="F134" s="1"/>
  <c r="D134"/>
  <c r="D133" s="1"/>
  <c r="H43"/>
  <c r="H13" s="1"/>
  <c r="J78" i="1"/>
  <c r="J225"/>
  <c r="J224" s="1"/>
  <c r="J223" s="1"/>
  <c r="B226"/>
  <c r="F72"/>
  <c r="F219"/>
  <c r="H137"/>
  <c r="H136" s="1"/>
  <c r="F137"/>
  <c r="F48"/>
  <c r="F47" s="1"/>
  <c r="D136"/>
  <c r="D135" s="1"/>
  <c r="H43"/>
  <c r="H13" s="1"/>
  <c r="J80" i="8"/>
  <c r="J48" i="35"/>
  <c r="J18" s="1"/>
  <c r="J77"/>
  <c r="J76" s="1"/>
  <c r="J41" i="37"/>
  <c r="H77" i="31"/>
  <c r="H76" s="1"/>
  <c r="H75" s="1"/>
  <c r="H71"/>
  <c r="J74" i="16"/>
  <c r="H47"/>
  <c r="F73"/>
  <c r="F72" s="1"/>
  <c r="F18"/>
  <c r="F46"/>
  <c r="H101" i="5"/>
  <c r="H100" s="1"/>
  <c r="H221"/>
  <c r="H167" i="8"/>
  <c r="H197" i="9"/>
  <c r="H78"/>
  <c r="J197"/>
  <c r="J196" s="1"/>
  <c r="B104" i="18"/>
  <c r="F41"/>
  <c r="H44"/>
  <c r="H101"/>
  <c r="H72" i="10"/>
  <c r="H12" s="1"/>
  <c r="H160"/>
  <c r="J77" i="1"/>
  <c r="H219"/>
  <c r="H72"/>
  <c r="F71"/>
  <c r="J106" i="37"/>
  <c r="J105"/>
  <c r="B110"/>
  <c r="H41" i="30"/>
  <c r="H18" i="16"/>
  <c r="B75"/>
  <c r="J101" i="5"/>
  <c r="J221"/>
  <c r="B222"/>
  <c r="L222" s="1"/>
  <c r="J78" i="9"/>
  <c r="J101" i="18"/>
  <c r="J44"/>
  <c r="J41" s="1"/>
  <c r="H14"/>
  <c r="H41"/>
  <c r="H71" i="1"/>
  <c r="J219"/>
  <c r="J72"/>
  <c r="J12" s="1"/>
  <c r="B220"/>
  <c r="J14" i="18"/>
  <c r="F77" i="30"/>
  <c r="B78" i="27"/>
  <c r="H81" i="9"/>
  <c r="B198"/>
  <c r="J77" i="33"/>
  <c r="J76" s="1"/>
  <c r="J75" s="1"/>
  <c r="J48"/>
  <c r="B78"/>
  <c r="H77"/>
  <c r="H76" s="1"/>
  <c r="H75" s="1"/>
  <c r="H48"/>
  <c r="H18" s="1"/>
  <c r="J71"/>
  <c r="J44"/>
  <c r="J14" s="1"/>
  <c r="J11" s="1"/>
  <c r="B74"/>
  <c r="H44"/>
  <c r="H14" s="1"/>
  <c r="H11" s="1"/>
  <c r="F14"/>
  <c r="F11" s="1"/>
  <c r="F77" i="6"/>
  <c r="F48"/>
  <c r="F18" s="1"/>
  <c r="F42"/>
  <c r="H78" i="10"/>
  <c r="H18" s="1"/>
  <c r="H166"/>
  <c r="H101"/>
  <c r="B53" i="26"/>
  <c r="J23"/>
  <c r="B23"/>
  <c r="J106"/>
  <c r="J105" s="1"/>
  <c r="B80"/>
  <c r="H77"/>
  <c r="H76" s="1"/>
  <c r="H48"/>
  <c r="H18" s="1"/>
  <c r="F77"/>
  <c r="B78"/>
  <c r="H42"/>
  <c r="H41" s="1"/>
  <c r="H71"/>
  <c r="F42"/>
  <c r="F41" s="1"/>
  <c r="H47" i="7"/>
  <c r="H18" s="1"/>
  <c r="H17" s="1"/>
  <c r="H42"/>
  <c r="H13" s="1"/>
  <c r="H11" s="1"/>
  <c r="H98"/>
  <c r="F42"/>
  <c r="F98"/>
  <c r="H44" i="1"/>
  <c r="H14" s="1"/>
  <c r="F44"/>
  <c r="F14" s="1"/>
  <c r="F131"/>
  <c r="J43"/>
  <c r="J13" s="1"/>
  <c r="B133"/>
  <c r="F43"/>
  <c r="F13" s="1"/>
  <c r="H42"/>
  <c r="H12" s="1"/>
  <c r="H131"/>
  <c r="H47"/>
  <c r="F18"/>
  <c r="J18" i="33"/>
  <c r="H47" i="26"/>
  <c r="J48"/>
  <c r="J47" s="1"/>
  <c r="J77"/>
  <c r="J76"/>
  <c r="J75" s="1"/>
  <c r="J71"/>
  <c r="J42"/>
  <c r="J41" s="1"/>
  <c r="H12"/>
  <c r="H11" s="1"/>
  <c r="B72"/>
  <c r="J47" i="7"/>
  <c r="J18" s="1"/>
  <c r="J104"/>
  <c r="J103" s="1"/>
  <c r="J102" s="1"/>
  <c r="B105"/>
  <c r="F40"/>
  <c r="F13"/>
  <c r="F11" s="1"/>
  <c r="J42"/>
  <c r="J98"/>
  <c r="B100"/>
  <c r="J44" i="1"/>
  <c r="J14" s="1"/>
  <c r="B134"/>
  <c r="J42"/>
  <c r="J131"/>
  <c r="B132"/>
  <c r="J48"/>
  <c r="J18" s="1"/>
  <c r="J137"/>
  <c r="J136" s="1"/>
  <c r="J135" s="1"/>
  <c r="B138"/>
  <c r="J18" i="26"/>
  <c r="J17" s="1"/>
  <c r="B48"/>
  <c r="J12"/>
  <c r="J11" s="1"/>
  <c r="J40" i="7"/>
  <c r="J13"/>
  <c r="J11" s="1"/>
  <c r="J41" i="1"/>
  <c r="H107" i="8"/>
  <c r="F107"/>
  <c r="H78" i="3"/>
  <c r="B169"/>
  <c r="H162"/>
  <c r="J50"/>
  <c r="H44"/>
  <c r="H14" s="1"/>
  <c r="H42"/>
  <c r="H102"/>
  <c r="J53" i="16"/>
  <c r="D24"/>
  <c r="D53"/>
  <c r="J47"/>
  <c r="J46" s="1"/>
  <c r="B69"/>
  <c r="J41"/>
  <c r="J12" s="1"/>
  <c r="J11" s="1"/>
  <c r="F40"/>
  <c r="F18" i="4"/>
  <c r="F17" s="1"/>
  <c r="F167"/>
  <c r="F12"/>
  <c r="F71"/>
  <c r="F161"/>
  <c r="E12"/>
  <c r="K75"/>
  <c r="K89"/>
  <c r="K15"/>
  <c r="K29"/>
  <c r="D119"/>
  <c r="F131" i="17"/>
  <c r="H105" i="37"/>
  <c r="F106"/>
  <c r="F105" s="1"/>
  <c r="H77"/>
  <c r="H76" s="1"/>
  <c r="H48"/>
  <c r="H18" s="1"/>
  <c r="H17" s="1"/>
  <c r="F77"/>
  <c r="F76" s="1"/>
  <c r="F75" s="1"/>
  <c r="F48"/>
  <c r="F47" s="1"/>
  <c r="B24"/>
  <c r="B28"/>
  <c r="J119"/>
  <c r="J77" i="31"/>
  <c r="J48"/>
  <c r="J18" s="1"/>
  <c r="J17" s="1"/>
  <c r="B78"/>
  <c r="H48"/>
  <c r="H12"/>
  <c r="J77" i="32"/>
  <c r="H77"/>
  <c r="H76" s="1"/>
  <c r="H48"/>
  <c r="H18" s="1"/>
  <c r="H17" s="1"/>
  <c r="F48"/>
  <c r="F77"/>
  <c r="F76" s="1"/>
  <c r="F75" s="1"/>
  <c r="J174" i="8"/>
  <c r="J107"/>
  <c r="B108"/>
  <c r="J168" i="3"/>
  <c r="J40" i="16"/>
  <c r="H78" i="4"/>
  <c r="H167"/>
  <c r="H72"/>
  <c r="B162"/>
  <c r="H161"/>
  <c r="J77" i="37"/>
  <c r="J76" s="1"/>
  <c r="J75" s="1"/>
  <c r="J48"/>
  <c r="B78"/>
  <c r="H18" i="31"/>
  <c r="H47"/>
  <c r="J76"/>
  <c r="J75" s="1"/>
  <c r="J42"/>
  <c r="J41" s="1"/>
  <c r="B72"/>
  <c r="J71"/>
  <c r="H47" i="32"/>
  <c r="J47" i="8"/>
  <c r="J78" i="4"/>
  <c r="J18" s="1"/>
  <c r="J167"/>
  <c r="B168"/>
  <c r="J72"/>
  <c r="J161"/>
  <c r="J77"/>
  <c r="H131" i="11"/>
  <c r="H42"/>
  <c r="H12" s="1"/>
  <c r="J42"/>
  <c r="J12" s="1"/>
  <c r="F131"/>
  <c r="D20" i="22"/>
  <c r="H77" i="20"/>
  <c r="H18"/>
  <c r="J77"/>
  <c r="J76" s="1"/>
  <c r="B132" i="11"/>
  <c r="H47" i="20"/>
  <c r="H46" s="1"/>
  <c r="K105" i="40"/>
  <c r="C58"/>
  <c r="L58" s="1"/>
  <c r="B58"/>
  <c r="E111"/>
  <c r="C111"/>
  <c r="L111"/>
  <c r="C112"/>
  <c r="L112"/>
  <c r="B227"/>
  <c r="B117"/>
  <c r="G136"/>
  <c r="C141"/>
  <c r="L141"/>
  <c r="E144"/>
  <c r="E286"/>
  <c r="B139"/>
  <c r="D137"/>
  <c r="K225"/>
  <c r="K239"/>
  <c r="C116"/>
  <c r="L116" s="1"/>
  <c r="E114"/>
  <c r="B147"/>
  <c r="H51"/>
  <c r="E131"/>
  <c r="C131"/>
  <c r="L131"/>
  <c r="C132"/>
  <c r="L132"/>
  <c r="B143"/>
  <c r="D141"/>
  <c r="B141"/>
  <c r="B109"/>
  <c r="B113"/>
  <c r="B131"/>
  <c r="E285"/>
  <c r="E299"/>
  <c r="G149"/>
  <c r="G135"/>
  <c r="H55"/>
  <c r="H25" s="1"/>
  <c r="B137"/>
  <c r="K255"/>
  <c r="E136"/>
  <c r="E135"/>
  <c r="E149"/>
  <c r="K29" i="36"/>
  <c r="K89"/>
  <c r="K47" i="40"/>
  <c r="K179"/>
  <c r="C163"/>
  <c r="G43"/>
  <c r="G41" s="1"/>
  <c r="G107"/>
  <c r="H108"/>
  <c r="H107" s="1"/>
  <c r="K165"/>
  <c r="C175"/>
  <c r="D175"/>
  <c r="E55"/>
  <c r="E25" s="1"/>
  <c r="E174"/>
  <c r="E161"/>
  <c r="K135"/>
  <c r="K149"/>
  <c r="L295"/>
  <c r="K286"/>
  <c r="C136"/>
  <c r="C149"/>
  <c r="I135"/>
  <c r="C135"/>
  <c r="I149"/>
  <c r="C144"/>
  <c r="I285"/>
  <c r="C286"/>
  <c r="C299"/>
  <c r="E166"/>
  <c r="E165" s="1"/>
  <c r="F175"/>
  <c r="G55"/>
  <c r="G174"/>
  <c r="G166"/>
  <c r="G179" s="1"/>
  <c r="D55"/>
  <c r="D174"/>
  <c r="K299"/>
  <c r="K285"/>
  <c r="C285"/>
  <c r="L294"/>
  <c r="L145"/>
  <c r="C174"/>
  <c r="F55"/>
  <c r="F25" s="1"/>
  <c r="F174"/>
  <c r="G44"/>
  <c r="G14" s="1"/>
  <c r="G161"/>
  <c r="C164"/>
  <c r="L285"/>
  <c r="L299"/>
  <c r="L286"/>
  <c r="L135"/>
  <c r="L144"/>
  <c r="J174"/>
  <c r="B175"/>
  <c r="L175"/>
  <c r="L174"/>
  <c r="L162"/>
  <c r="L149"/>
  <c r="L136"/>
  <c r="D354"/>
  <c r="B355"/>
  <c r="K345"/>
  <c r="K359"/>
  <c r="H317"/>
  <c r="H316" s="1"/>
  <c r="D317"/>
  <c r="B317" s="1"/>
  <c r="C324"/>
  <c r="L324"/>
  <c r="K315"/>
  <c r="K329"/>
  <c r="B265"/>
  <c r="H264"/>
  <c r="H256" s="1"/>
  <c r="H255" s="1"/>
  <c r="B235"/>
  <c r="B174"/>
  <c r="D106" i="17"/>
  <c r="D105" s="1"/>
  <c r="J50" i="18"/>
  <c r="B110"/>
  <c r="H50"/>
  <c r="K20" i="5"/>
  <c r="H79"/>
  <c r="H49" i="7"/>
  <c r="H20" s="1"/>
  <c r="B107"/>
  <c r="B140" i="11"/>
  <c r="B28" i="2"/>
  <c r="D51"/>
  <c r="G134"/>
  <c r="K205"/>
  <c r="B83"/>
  <c r="B80" i="30"/>
  <c r="H20" i="37"/>
  <c r="K15"/>
  <c r="K29"/>
  <c r="I20"/>
  <c r="K45"/>
  <c r="K59" i="36"/>
  <c r="B80" i="35"/>
  <c r="E20"/>
  <c r="K41" i="32"/>
  <c r="K59"/>
  <c r="D71"/>
  <c r="J354" i="40"/>
  <c r="F317"/>
  <c r="F316"/>
  <c r="F315" s="1"/>
  <c r="J115"/>
  <c r="J27" s="1"/>
  <c r="J264"/>
  <c r="J55"/>
  <c r="J25" s="1"/>
  <c r="G133" i="2"/>
  <c r="J317" i="40"/>
  <c r="J316"/>
  <c r="B318"/>
  <c r="B27" i="2"/>
  <c r="J329" i="40"/>
  <c r="J315"/>
  <c r="B51" i="26"/>
  <c r="H119"/>
  <c r="C21"/>
  <c r="L21"/>
  <c r="J119"/>
  <c r="J22"/>
  <c r="B111"/>
  <c r="I105"/>
  <c r="G51"/>
  <c r="C51"/>
  <c r="L51"/>
  <c r="J51"/>
  <c r="F119"/>
  <c r="F166" i="19"/>
  <c r="C58"/>
  <c r="L58" s="1"/>
  <c r="D131"/>
  <c r="H137"/>
  <c r="F137"/>
  <c r="F136" s="1"/>
  <c r="F135" s="1"/>
  <c r="E26" i="34"/>
  <c r="E24"/>
  <c r="J22"/>
  <c r="F18"/>
  <c r="K47"/>
  <c r="K20"/>
  <c r="E13"/>
  <c r="E12"/>
  <c r="J28"/>
  <c r="G26"/>
  <c r="K27"/>
  <c r="K76"/>
  <c r="K75"/>
  <c r="G22"/>
  <c r="K17"/>
  <c r="B78"/>
  <c r="B79"/>
  <c r="I71"/>
  <c r="F110"/>
  <c r="J137"/>
  <c r="E47"/>
  <c r="E19"/>
  <c r="C19" s="1"/>
  <c r="L19" s="1"/>
  <c r="I226"/>
  <c r="I225" s="1"/>
  <c r="C234"/>
  <c r="L234"/>
  <c r="G226"/>
  <c r="G239" s="1"/>
  <c r="C231"/>
  <c r="L231"/>
  <c r="B138"/>
  <c r="M138" s="1"/>
  <c r="I114"/>
  <c r="I106"/>
  <c r="I105" s="1"/>
  <c r="I26"/>
  <c r="G107"/>
  <c r="C108"/>
  <c r="L108"/>
  <c r="C204"/>
  <c r="L204"/>
  <c r="B116"/>
  <c r="E111"/>
  <c r="E22"/>
  <c r="B103"/>
  <c r="B167"/>
  <c r="I110" i="12"/>
  <c r="B230" i="34"/>
  <c r="B227"/>
  <c r="C257"/>
  <c r="L257"/>
  <c r="F28"/>
  <c r="E225"/>
  <c r="E239"/>
  <c r="H255"/>
  <c r="H110"/>
  <c r="H260" i="12"/>
  <c r="D101" i="34"/>
  <c r="B101"/>
  <c r="B102"/>
  <c r="F111"/>
  <c r="I12"/>
  <c r="I101"/>
  <c r="C101"/>
  <c r="L101"/>
  <c r="C118"/>
  <c r="L118"/>
  <c r="G114"/>
  <c r="F134"/>
  <c r="B111"/>
  <c r="F265" i="12"/>
  <c r="D19" i="34"/>
  <c r="C103"/>
  <c r="L103"/>
  <c r="K101"/>
  <c r="E114"/>
  <c r="C114"/>
  <c r="L114"/>
  <c r="C116"/>
  <c r="L116"/>
  <c r="C52"/>
  <c r="L52"/>
  <c r="K51"/>
  <c r="K22"/>
  <c r="K21"/>
  <c r="G54"/>
  <c r="C55"/>
  <c r="L55"/>
  <c r="K25"/>
  <c r="K54"/>
  <c r="G27"/>
  <c r="C57"/>
  <c r="L57"/>
  <c r="G13"/>
  <c r="G11"/>
  <c r="G71"/>
  <c r="D84"/>
  <c r="B84"/>
  <c r="B85"/>
  <c r="B88"/>
  <c r="D28"/>
  <c r="K106"/>
  <c r="B144"/>
  <c r="G28"/>
  <c r="C28"/>
  <c r="L28"/>
  <c r="D26"/>
  <c r="H26"/>
  <c r="H27"/>
  <c r="F27"/>
  <c r="B117"/>
  <c r="G196"/>
  <c r="G195" s="1"/>
  <c r="C201"/>
  <c r="L201" s="1"/>
  <c r="K41"/>
  <c r="C41"/>
  <c r="L41"/>
  <c r="C42"/>
  <c r="L42"/>
  <c r="K14"/>
  <c r="C14"/>
  <c r="L14"/>
  <c r="C44"/>
  <c r="L44"/>
  <c r="B118"/>
  <c r="D107"/>
  <c r="B54"/>
  <c r="C104"/>
  <c r="L104"/>
  <c r="K13"/>
  <c r="K11"/>
  <c r="C174"/>
  <c r="L174"/>
  <c r="C102"/>
  <c r="L102"/>
  <c r="C131"/>
  <c r="L131"/>
  <c r="B174"/>
  <c r="K166"/>
  <c r="B264"/>
  <c r="I84"/>
  <c r="I25"/>
  <c r="I24"/>
  <c r="C110"/>
  <c r="L110" s="1"/>
  <c r="K136"/>
  <c r="C72"/>
  <c r="L72"/>
  <c r="F50" i="36"/>
  <c r="F20" s="1"/>
  <c r="D51"/>
  <c r="J48" i="32"/>
  <c r="B78"/>
  <c r="M78" s="1"/>
  <c r="D43"/>
  <c r="D13" s="1"/>
  <c r="D71" i="24"/>
  <c r="B22" i="26"/>
  <c r="J21"/>
  <c r="F42" i="19"/>
  <c r="F131"/>
  <c r="F48"/>
  <c r="J131"/>
  <c r="K46" i="34"/>
  <c r="K59"/>
  <c r="C54"/>
  <c r="L54"/>
  <c r="C26"/>
  <c r="L26"/>
  <c r="E11"/>
  <c r="G24"/>
  <c r="C24"/>
  <c r="L24"/>
  <c r="K89"/>
  <c r="K24"/>
  <c r="C27"/>
  <c r="L27"/>
  <c r="K16"/>
  <c r="K15"/>
  <c r="C71"/>
  <c r="L71"/>
  <c r="J260" i="12"/>
  <c r="J110" i="34"/>
  <c r="I119"/>
  <c r="K149"/>
  <c r="K135"/>
  <c r="K119"/>
  <c r="K105"/>
  <c r="B107"/>
  <c r="G106"/>
  <c r="G105" s="1"/>
  <c r="C107"/>
  <c r="L107"/>
  <c r="C84"/>
  <c r="L84"/>
  <c r="B27"/>
  <c r="C13"/>
  <c r="L13"/>
  <c r="K165"/>
  <c r="K179"/>
  <c r="B26"/>
  <c r="K45"/>
  <c r="I11"/>
  <c r="C12"/>
  <c r="L12"/>
  <c r="J18"/>
  <c r="E106"/>
  <c r="E105" s="1"/>
  <c r="C105" s="1"/>
  <c r="L105" s="1"/>
  <c r="C111"/>
  <c r="L111"/>
  <c r="I239"/>
  <c r="G225"/>
  <c r="C225" s="1"/>
  <c r="L225" s="1"/>
  <c r="C25"/>
  <c r="L25"/>
  <c r="B28"/>
  <c r="H50" i="36"/>
  <c r="H20" s="1"/>
  <c r="D50"/>
  <c r="D20" s="1"/>
  <c r="D76"/>
  <c r="D75" s="1"/>
  <c r="J18" i="32"/>
  <c r="J47"/>
  <c r="F71"/>
  <c r="F43"/>
  <c r="F13" s="1"/>
  <c r="B21" i="26"/>
  <c r="H42" i="19"/>
  <c r="H41" s="1"/>
  <c r="C11" i="34"/>
  <c r="L11"/>
  <c r="K29"/>
  <c r="G119"/>
  <c r="B140"/>
  <c r="J50" i="36"/>
  <c r="J20" s="1"/>
  <c r="B80"/>
  <c r="J17" i="32"/>
  <c r="H43"/>
  <c r="H13" s="1"/>
  <c r="J43"/>
  <c r="J13" s="1"/>
  <c r="B73"/>
  <c r="K76" i="40"/>
  <c r="G71"/>
  <c r="C71"/>
  <c r="L71"/>
  <c r="K71"/>
  <c r="K89"/>
  <c r="K75"/>
  <c r="D71"/>
  <c r="D81"/>
  <c r="B81"/>
  <c r="E77"/>
  <c r="E81"/>
  <c r="C81"/>
  <c r="L81"/>
  <c r="D84"/>
  <c r="E21"/>
  <c r="C77"/>
  <c r="L77"/>
  <c r="D50" i="6"/>
  <c r="D20" s="1"/>
  <c r="K41" i="8"/>
  <c r="J84"/>
  <c r="H54" i="1"/>
  <c r="B54"/>
  <c r="E50" i="6"/>
  <c r="C110"/>
  <c r="L110" s="1"/>
  <c r="H24" i="1"/>
  <c r="B25"/>
  <c r="G50" i="6"/>
  <c r="B88" i="18"/>
  <c r="G28"/>
  <c r="K105"/>
  <c r="K119"/>
  <c r="F54"/>
  <c r="G54"/>
  <c r="B28"/>
  <c r="K46"/>
  <c r="C28"/>
  <c r="L28"/>
  <c r="B54"/>
  <c r="C54"/>
  <c r="L54"/>
  <c r="K59"/>
  <c r="K45"/>
  <c r="E304" i="14"/>
  <c r="I105" i="12"/>
  <c r="D296" i="14"/>
  <c r="K268"/>
  <c r="F270"/>
  <c r="D11" i="36"/>
  <c r="J71"/>
  <c r="J42"/>
  <c r="F12"/>
  <c r="F11"/>
  <c r="B72"/>
  <c r="E12"/>
  <c r="E77" i="9"/>
  <c r="F137"/>
  <c r="F136" s="1"/>
  <c r="E25" i="7"/>
  <c r="E76" i="30"/>
  <c r="E12" i="37"/>
  <c r="B80"/>
  <c r="B78" i="28"/>
  <c r="M72" i="36"/>
  <c r="B71"/>
  <c r="J12"/>
  <c r="J11" s="1"/>
  <c r="J41"/>
  <c r="E11"/>
  <c r="H48" i="9"/>
  <c r="E51" i="8"/>
  <c r="D48" i="40"/>
  <c r="F162"/>
  <c r="H162" s="1"/>
  <c r="D161"/>
  <c r="F48"/>
  <c r="D44"/>
  <c r="D14" s="1"/>
  <c r="E75" i="33"/>
  <c r="F197" i="5"/>
  <c r="F77"/>
  <c r="B170"/>
  <c r="F165"/>
  <c r="F47" i="2"/>
  <c r="H42"/>
  <c r="F42"/>
  <c r="L163" i="40"/>
  <c r="H197" i="5"/>
  <c r="H77"/>
  <c r="J197"/>
  <c r="H42" i="32"/>
  <c r="B72"/>
  <c r="M72" s="1"/>
  <c r="H71"/>
  <c r="H48" i="2"/>
  <c r="H47" s="1"/>
  <c r="H135"/>
  <c r="H134" s="1"/>
  <c r="H133" s="1"/>
  <c r="J44"/>
  <c r="J14" s="1"/>
  <c r="J77" i="5"/>
  <c r="J76" s="1"/>
  <c r="J42" i="32"/>
  <c r="J41" s="1"/>
  <c r="J71"/>
  <c r="G198" i="12" l="1"/>
  <c r="D381" i="14"/>
  <c r="B24" i="54"/>
  <c r="J16"/>
  <c r="K103" i="12"/>
  <c r="I88"/>
  <c r="J232"/>
  <c r="H395" i="14"/>
  <c r="H155" s="1"/>
  <c r="H118" i="12"/>
  <c r="H393" i="14"/>
  <c r="G116" i="12"/>
  <c r="K393" i="14"/>
  <c r="K153" s="1"/>
  <c r="C29" i="52"/>
  <c r="L29" s="1"/>
  <c r="L16"/>
  <c r="C29" i="51"/>
  <c r="L29" s="1"/>
  <c r="L16"/>
  <c r="C29" i="50"/>
  <c r="L29" s="1"/>
  <c r="L16"/>
  <c r="C29" i="49"/>
  <c r="L29" s="1"/>
  <c r="L16"/>
  <c r="H29" i="48"/>
  <c r="H15"/>
  <c r="B15" s="1"/>
  <c r="B16"/>
  <c r="B29" s="1"/>
  <c r="C29"/>
  <c r="L29" s="1"/>
  <c r="L16"/>
  <c r="H324" i="14"/>
  <c r="G389"/>
  <c r="G149" s="1"/>
  <c r="D117" i="12"/>
  <c r="F104"/>
  <c r="H79"/>
  <c r="E73"/>
  <c r="D311"/>
  <c r="J214" i="14"/>
  <c r="F103" i="12"/>
  <c r="K87"/>
  <c r="E81"/>
  <c r="G84"/>
  <c r="G86"/>
  <c r="F22" i="1"/>
  <c r="B22" s="1"/>
  <c r="C83"/>
  <c r="L83" s="1"/>
  <c r="D21"/>
  <c r="E22"/>
  <c r="H266"/>
  <c r="I20"/>
  <c r="F77"/>
  <c r="F76" s="1"/>
  <c r="H77"/>
  <c r="H76" s="1"/>
  <c r="E18"/>
  <c r="E17" s="1"/>
  <c r="D77"/>
  <c r="D47"/>
  <c r="G149"/>
  <c r="C137"/>
  <c r="L137" s="1"/>
  <c r="F17"/>
  <c r="C19"/>
  <c r="L19" s="1"/>
  <c r="I12"/>
  <c r="I11" s="1"/>
  <c r="C53" i="2"/>
  <c r="L53" s="1"/>
  <c r="E51"/>
  <c r="E193"/>
  <c r="E192" s="1"/>
  <c r="B172"/>
  <c r="F197"/>
  <c r="J150" i="3"/>
  <c r="H12"/>
  <c r="H13"/>
  <c r="H11" s="1"/>
  <c r="I19" i="11"/>
  <c r="C19" s="1"/>
  <c r="L19" s="1"/>
  <c r="E20"/>
  <c r="D47"/>
  <c r="F173"/>
  <c r="J119"/>
  <c r="B106"/>
  <c r="B119" s="1"/>
  <c r="J105"/>
  <c r="B105" s="1"/>
  <c r="E76" i="9"/>
  <c r="C79"/>
  <c r="L79" s="1"/>
  <c r="H196"/>
  <c r="H209" s="1"/>
  <c r="F18"/>
  <c r="I47"/>
  <c r="D41"/>
  <c r="K149"/>
  <c r="F191"/>
  <c r="F209" s="1"/>
  <c r="F72"/>
  <c r="F71" s="1"/>
  <c r="D52"/>
  <c r="D51" s="1"/>
  <c r="D80"/>
  <c r="D20" s="1"/>
  <c r="F227"/>
  <c r="F240" s="1"/>
  <c r="H192"/>
  <c r="H72" s="1"/>
  <c r="H71" s="1"/>
  <c r="B79" i="8"/>
  <c r="E166"/>
  <c r="E179" s="1"/>
  <c r="D141"/>
  <c r="D136" s="1"/>
  <c r="D53"/>
  <c r="C26" i="7"/>
  <c r="K146"/>
  <c r="J132"/>
  <c r="K28"/>
  <c r="K116"/>
  <c r="K58"/>
  <c r="K20"/>
  <c r="K16" s="1"/>
  <c r="K15" s="1"/>
  <c r="H40"/>
  <c r="B40" s="1"/>
  <c r="F41" i="6"/>
  <c r="F12"/>
  <c r="D41"/>
  <c r="D12"/>
  <c r="C77" i="5"/>
  <c r="I18"/>
  <c r="B204"/>
  <c r="E25"/>
  <c r="I105"/>
  <c r="I104" s="1"/>
  <c r="J17" i="4"/>
  <c r="D17"/>
  <c r="H77"/>
  <c r="D19"/>
  <c r="C79"/>
  <c r="L79" s="1"/>
  <c r="E20"/>
  <c r="I17"/>
  <c r="C105"/>
  <c r="L105" s="1"/>
  <c r="D46"/>
  <c r="D45" s="1"/>
  <c r="E46"/>
  <c r="D20"/>
  <c r="D16" s="1"/>
  <c r="J42"/>
  <c r="B102"/>
  <c r="D135"/>
  <c r="D149"/>
  <c r="F85"/>
  <c r="H175"/>
  <c r="F174"/>
  <c r="F166" s="1"/>
  <c r="F179" s="1"/>
  <c r="B51"/>
  <c r="J103"/>
  <c r="J43" s="1"/>
  <c r="J13" s="1"/>
  <c r="H43"/>
  <c r="H13" s="1"/>
  <c r="B42"/>
  <c r="F13"/>
  <c r="H149"/>
  <c r="H12"/>
  <c r="H11" s="1"/>
  <c r="D76"/>
  <c r="B22"/>
  <c r="F135"/>
  <c r="J141"/>
  <c r="J136" s="1"/>
  <c r="J149" s="1"/>
  <c r="H41"/>
  <c r="H101"/>
  <c r="F11"/>
  <c r="H46"/>
  <c r="J12"/>
  <c r="B52"/>
  <c r="H119"/>
  <c r="F46"/>
  <c r="F43"/>
  <c r="I17" i="20"/>
  <c r="D11"/>
  <c r="J106" i="19"/>
  <c r="B107"/>
  <c r="B80"/>
  <c r="B144" i="18"/>
  <c r="B79"/>
  <c r="J77"/>
  <c r="B19"/>
  <c r="F77"/>
  <c r="E77"/>
  <c r="B49"/>
  <c r="C19"/>
  <c r="L19" s="1"/>
  <c r="F47"/>
  <c r="F46" s="1"/>
  <c r="F45" s="1"/>
  <c r="I47"/>
  <c r="C49"/>
  <c r="L49" s="1"/>
  <c r="D71"/>
  <c r="D12"/>
  <c r="H12"/>
  <c r="H11" s="1"/>
  <c r="H71"/>
  <c r="F12"/>
  <c r="F71"/>
  <c r="D20"/>
  <c r="D11"/>
  <c r="H131"/>
  <c r="B132"/>
  <c r="J132"/>
  <c r="F131"/>
  <c r="F20"/>
  <c r="F140"/>
  <c r="F80" s="1"/>
  <c r="F136"/>
  <c r="F135" s="1"/>
  <c r="F11"/>
  <c r="D19" i="17"/>
  <c r="G20"/>
  <c r="D77"/>
  <c r="D76" s="1"/>
  <c r="H20"/>
  <c r="C107"/>
  <c r="L107" s="1"/>
  <c r="H19"/>
  <c r="B19" s="1"/>
  <c r="B49"/>
  <c r="D12"/>
  <c r="H73" i="16"/>
  <c r="H72" s="1"/>
  <c r="B81"/>
  <c r="J45"/>
  <c r="J44" s="1"/>
  <c r="J100"/>
  <c r="B68"/>
  <c r="F84"/>
  <c r="H101"/>
  <c r="H100" s="1"/>
  <c r="I89" i="40"/>
  <c r="I75"/>
  <c r="I26"/>
  <c r="C26" s="1"/>
  <c r="L26" s="1"/>
  <c r="E345"/>
  <c r="D114"/>
  <c r="D106" s="1"/>
  <c r="D105" s="1"/>
  <c r="D256"/>
  <c r="I54"/>
  <c r="F56"/>
  <c r="F54" s="1"/>
  <c r="F234"/>
  <c r="F349" i="14"/>
  <c r="F109" s="1"/>
  <c r="F251" i="40"/>
  <c r="F102"/>
  <c r="F101" s="1"/>
  <c r="G252"/>
  <c r="H252"/>
  <c r="H72"/>
  <c r="H71" s="1"/>
  <c r="H341"/>
  <c r="J342"/>
  <c r="D77"/>
  <c r="D347"/>
  <c r="D102"/>
  <c r="D349" i="14"/>
  <c r="D109" s="1"/>
  <c r="F348" i="40"/>
  <c r="F226"/>
  <c r="D234"/>
  <c r="D294"/>
  <c r="D286" s="1"/>
  <c r="B342"/>
  <c r="H230"/>
  <c r="D251"/>
  <c r="E252"/>
  <c r="F72"/>
  <c r="D295" i="14"/>
  <c r="D85" s="1"/>
  <c r="D56" i="40"/>
  <c r="C43" i="25"/>
  <c r="L43" s="1"/>
  <c r="D47"/>
  <c r="E47" i="28"/>
  <c r="E46" s="1"/>
  <c r="J73" i="27"/>
  <c r="J43" s="1"/>
  <c r="H43"/>
  <c r="H13" s="1"/>
  <c r="H12"/>
  <c r="D12"/>
  <c r="D41"/>
  <c r="F42"/>
  <c r="F43"/>
  <c r="F13" s="1"/>
  <c r="D201" i="12"/>
  <c r="D267" i="14" s="1"/>
  <c r="F140" i="27"/>
  <c r="H140" s="1"/>
  <c r="G41" i="26"/>
  <c r="I41"/>
  <c r="C13"/>
  <c r="L13" s="1"/>
  <c r="F17"/>
  <c r="F16" s="1"/>
  <c r="F15" s="1"/>
  <c r="F47"/>
  <c r="F46" s="1"/>
  <c r="F45" s="1"/>
  <c r="H17"/>
  <c r="H16" s="1"/>
  <c r="H15" s="1"/>
  <c r="C77"/>
  <c r="L77" s="1"/>
  <c r="E19"/>
  <c r="D18"/>
  <c r="I47"/>
  <c r="I46" s="1"/>
  <c r="I45" s="1"/>
  <c r="B49"/>
  <c r="F74" i="24"/>
  <c r="D52" i="23"/>
  <c r="D22" s="1"/>
  <c r="D173" i="12"/>
  <c r="D209" i="14" s="1"/>
  <c r="H113" i="23"/>
  <c r="F174" i="12"/>
  <c r="F54" s="1"/>
  <c r="F53" i="23"/>
  <c r="F23" s="1"/>
  <c r="C71" i="33"/>
  <c r="E89"/>
  <c r="G41"/>
  <c r="B49"/>
  <c r="H17"/>
  <c r="H16" s="1"/>
  <c r="H15" s="1"/>
  <c r="C19"/>
  <c r="L19" s="1"/>
  <c r="C49" i="32"/>
  <c r="L49" s="1"/>
  <c r="B19"/>
  <c r="I46"/>
  <c r="I45" s="1"/>
  <c r="F47"/>
  <c r="D47"/>
  <c r="D41"/>
  <c r="E14"/>
  <c r="C14" s="1"/>
  <c r="L14" s="1"/>
  <c r="G11"/>
  <c r="F76" i="31"/>
  <c r="F75" s="1"/>
  <c r="D47"/>
  <c r="J12"/>
  <c r="J11" s="1"/>
  <c r="B71"/>
  <c r="J89"/>
  <c r="G47" i="29"/>
  <c r="E76"/>
  <c r="D133" i="12"/>
  <c r="D169" i="14" s="1"/>
  <c r="D42" i="29"/>
  <c r="D71"/>
  <c r="B13" i="37"/>
  <c r="D11"/>
  <c r="E41"/>
  <c r="E11"/>
  <c r="F12"/>
  <c r="H11"/>
  <c r="C42"/>
  <c r="L42" s="1"/>
  <c r="C43"/>
  <c r="L43" s="1"/>
  <c r="E17"/>
  <c r="C19"/>
  <c r="L19" s="1"/>
  <c r="J47"/>
  <c r="B50"/>
  <c r="I17"/>
  <c r="I18" i="36"/>
  <c r="I17" s="1"/>
  <c r="I16" s="1"/>
  <c r="C49"/>
  <c r="L49" s="1"/>
  <c r="B77"/>
  <c r="H17"/>
  <c r="F47"/>
  <c r="F46" s="1"/>
  <c r="B22"/>
  <c r="H22"/>
  <c r="H21" s="1"/>
  <c r="F51"/>
  <c r="I22"/>
  <c r="C22" s="1"/>
  <c r="L22" s="1"/>
  <c r="I21"/>
  <c r="G23" i="34"/>
  <c r="G21" s="1"/>
  <c r="C81"/>
  <c r="L81" s="1"/>
  <c r="D114"/>
  <c r="D25"/>
  <c r="D71"/>
  <c r="F226"/>
  <c r="F225" s="1"/>
  <c r="F252"/>
  <c r="D42"/>
  <c r="D44"/>
  <c r="F133"/>
  <c r="D179"/>
  <c r="D131"/>
  <c r="B137"/>
  <c r="F166"/>
  <c r="F179" s="1"/>
  <c r="F132"/>
  <c r="H235"/>
  <c r="D265" i="12"/>
  <c r="D264" s="1"/>
  <c r="F192" i="34"/>
  <c r="B77"/>
  <c r="D223" i="12"/>
  <c r="D289" i="14" s="1"/>
  <c r="H133" i="34"/>
  <c r="H134"/>
  <c r="H132"/>
  <c r="F115"/>
  <c r="H192"/>
  <c r="D191"/>
  <c r="F170"/>
  <c r="F44"/>
  <c r="F14" s="1"/>
  <c r="D50"/>
  <c r="D43"/>
  <c r="D182" i="14"/>
  <c r="D56" i="12"/>
  <c r="D25" s="1"/>
  <c r="H56"/>
  <c r="H25" s="1"/>
  <c r="E214" i="14"/>
  <c r="E211" s="1"/>
  <c r="E244"/>
  <c r="I232"/>
  <c r="I246"/>
  <c r="D215"/>
  <c r="D245"/>
  <c r="D241" s="1"/>
  <c r="H57" i="12"/>
  <c r="H26" s="1"/>
  <c r="H272" i="14"/>
  <c r="H63" s="1"/>
  <c r="G56" i="12"/>
  <c r="G25" s="1"/>
  <c r="K182" i="14"/>
  <c r="K56" i="12"/>
  <c r="K25" s="1"/>
  <c r="H214" i="14"/>
  <c r="H244"/>
  <c r="H241" s="1"/>
  <c r="H233" s="1"/>
  <c r="G215"/>
  <c r="G245"/>
  <c r="K215"/>
  <c r="K245"/>
  <c r="K241" s="1"/>
  <c r="K233" s="1"/>
  <c r="J272"/>
  <c r="J63" s="1"/>
  <c r="J26" s="1"/>
  <c r="F57" i="12"/>
  <c r="F26" s="1"/>
  <c r="F272" i="14"/>
  <c r="D272"/>
  <c r="E272"/>
  <c r="G272"/>
  <c r="J182"/>
  <c r="J56" i="12"/>
  <c r="J25" s="1"/>
  <c r="G214" i="14"/>
  <c r="G244"/>
  <c r="F215"/>
  <c r="F245"/>
  <c r="K272"/>
  <c r="K271" s="1"/>
  <c r="I57" i="12"/>
  <c r="I26" s="1"/>
  <c r="I272" i="14"/>
  <c r="E56" i="12"/>
  <c r="E25" s="1"/>
  <c r="F214" i="14"/>
  <c r="F244"/>
  <c r="J232"/>
  <c r="J246"/>
  <c r="E215"/>
  <c r="E245"/>
  <c r="B44" i="6"/>
  <c r="B52"/>
  <c r="H51"/>
  <c r="B81"/>
  <c r="C84"/>
  <c r="L84" s="1"/>
  <c r="B101"/>
  <c r="B111"/>
  <c r="C101"/>
  <c r="L101" s="1"/>
  <c r="I106"/>
  <c r="I119" s="1"/>
  <c r="C52"/>
  <c r="L52" s="1"/>
  <c r="F54"/>
  <c r="I41"/>
  <c r="E76"/>
  <c r="E89" s="1"/>
  <c r="C107"/>
  <c r="L107" s="1"/>
  <c r="B53"/>
  <c r="B84"/>
  <c r="B107"/>
  <c r="G106"/>
  <c r="K47"/>
  <c r="F76"/>
  <c r="F75" s="1"/>
  <c r="D54"/>
  <c r="D106"/>
  <c r="D119" s="1"/>
  <c r="B198" i="8"/>
  <c r="C114"/>
  <c r="L114" s="1"/>
  <c r="C137"/>
  <c r="L137" s="1"/>
  <c r="K166"/>
  <c r="B83"/>
  <c r="B85"/>
  <c r="D13"/>
  <c r="H166"/>
  <c r="H165" s="1"/>
  <c r="D71"/>
  <c r="C202"/>
  <c r="L202" s="1"/>
  <c r="F264"/>
  <c r="D22"/>
  <c r="D354" i="14"/>
  <c r="J106" i="8"/>
  <c r="J105" s="1"/>
  <c r="D23"/>
  <c r="B131"/>
  <c r="D101"/>
  <c r="C261"/>
  <c r="L261" s="1"/>
  <c r="C82"/>
  <c r="L82" s="1"/>
  <c r="K84"/>
  <c r="F77"/>
  <c r="H197"/>
  <c r="H210" s="1"/>
  <c r="B111"/>
  <c r="K106"/>
  <c r="K119" s="1"/>
  <c r="E136"/>
  <c r="B171"/>
  <c r="G226"/>
  <c r="G239" s="1"/>
  <c r="K256"/>
  <c r="K255" s="1"/>
  <c r="D77"/>
  <c r="K24"/>
  <c r="C85"/>
  <c r="L85" s="1"/>
  <c r="E25"/>
  <c r="J226"/>
  <c r="A94"/>
  <c r="E197"/>
  <c r="E196" s="1"/>
  <c r="C72"/>
  <c r="G22"/>
  <c r="G21" s="1"/>
  <c r="D12"/>
  <c r="D197"/>
  <c r="D210" s="1"/>
  <c r="B221"/>
  <c r="E106"/>
  <c r="E105" s="1"/>
  <c r="C221"/>
  <c r="L221" s="1"/>
  <c r="C251"/>
  <c r="L251" s="1"/>
  <c r="C257"/>
  <c r="L257" s="1"/>
  <c r="H265"/>
  <c r="J265" s="1"/>
  <c r="B265" s="1"/>
  <c r="F27"/>
  <c r="E77"/>
  <c r="C83"/>
  <c r="L83" s="1"/>
  <c r="C87"/>
  <c r="L87" s="1"/>
  <c r="G84"/>
  <c r="G25"/>
  <c r="G24" s="1"/>
  <c r="F14"/>
  <c r="K22"/>
  <c r="K21" s="1"/>
  <c r="H106"/>
  <c r="H105" s="1"/>
  <c r="B144"/>
  <c r="F19"/>
  <c r="H42"/>
  <c r="B192"/>
  <c r="B205"/>
  <c r="I106"/>
  <c r="I105" s="1"/>
  <c r="I197"/>
  <c r="K226"/>
  <c r="K225" s="1"/>
  <c r="C231"/>
  <c r="L231" s="1"/>
  <c r="F71"/>
  <c r="C264"/>
  <c r="L264" s="1"/>
  <c r="K11"/>
  <c r="C79"/>
  <c r="L79" s="1"/>
  <c r="D81"/>
  <c r="B81" s="1"/>
  <c r="B87"/>
  <c r="B88"/>
  <c r="K18"/>
  <c r="K17" s="1"/>
  <c r="K11" i="6"/>
  <c r="E256" i="8"/>
  <c r="E255" s="1"/>
  <c r="I256"/>
  <c r="I269" s="1"/>
  <c r="B261"/>
  <c r="D25"/>
  <c r="H27" i="14"/>
  <c r="K110"/>
  <c r="H117"/>
  <c r="K27"/>
  <c r="F111"/>
  <c r="G116"/>
  <c r="G117"/>
  <c r="G119"/>
  <c r="G125"/>
  <c r="F86"/>
  <c r="D124"/>
  <c r="I110"/>
  <c r="E115"/>
  <c r="F124"/>
  <c r="J124"/>
  <c r="F125"/>
  <c r="D125"/>
  <c r="D117"/>
  <c r="D120"/>
  <c r="G59"/>
  <c r="E56"/>
  <c r="G57"/>
  <c r="J62"/>
  <c r="J25" s="1"/>
  <c r="E116"/>
  <c r="I116"/>
  <c r="I117"/>
  <c r="I124"/>
  <c r="E125"/>
  <c r="I125"/>
  <c r="K87"/>
  <c r="H25" i="18"/>
  <c r="H24" s="1"/>
  <c r="G84"/>
  <c r="G76" s="1"/>
  <c r="G75" s="1"/>
  <c r="G25"/>
  <c r="E84"/>
  <c r="E25"/>
  <c r="E24" s="1"/>
  <c r="E16" s="1"/>
  <c r="E15" s="1"/>
  <c r="I24"/>
  <c r="I25"/>
  <c r="D84"/>
  <c r="D25"/>
  <c r="D24" s="1"/>
  <c r="F84"/>
  <c r="F25"/>
  <c r="K84"/>
  <c r="K76" s="1"/>
  <c r="K89"/>
  <c r="K75"/>
  <c r="K135"/>
  <c r="K149"/>
  <c r="K29"/>
  <c r="K15"/>
  <c r="B85"/>
  <c r="H84"/>
  <c r="C85"/>
  <c r="L85" s="1"/>
  <c r="I84"/>
  <c r="F24"/>
  <c r="G24"/>
  <c r="E136"/>
  <c r="A125" i="8"/>
  <c r="A155" s="1"/>
  <c r="A186" s="1"/>
  <c r="A154" i="10"/>
  <c r="A184" s="1"/>
  <c r="A125"/>
  <c r="H46" i="7"/>
  <c r="H45" s="1"/>
  <c r="H44" s="1"/>
  <c r="B47"/>
  <c r="C141" i="8"/>
  <c r="L141" s="1"/>
  <c r="G136"/>
  <c r="G149" s="1"/>
  <c r="D20" i="11"/>
  <c r="H20"/>
  <c r="E11" i="20"/>
  <c r="D47"/>
  <c r="D46" s="1"/>
  <c r="F11" i="15"/>
  <c r="B11" s="1"/>
  <c r="F20"/>
  <c r="B53" i="16"/>
  <c r="B54"/>
  <c r="H12"/>
  <c r="H11" s="1"/>
  <c r="I73"/>
  <c r="I72" s="1"/>
  <c r="H17"/>
  <c r="F17"/>
  <c r="B48"/>
  <c r="B74"/>
  <c r="I17"/>
  <c r="I16" s="1"/>
  <c r="I15" s="1"/>
  <c r="H46"/>
  <c r="B47"/>
  <c r="B49"/>
  <c r="I46"/>
  <c r="C19"/>
  <c r="L19" s="1"/>
  <c r="F18" i="17"/>
  <c r="F14"/>
  <c r="F71"/>
  <c r="B74"/>
  <c r="D18"/>
  <c r="D17" s="1"/>
  <c r="F20"/>
  <c r="J18" i="18"/>
  <c r="J17" s="1"/>
  <c r="D76"/>
  <c r="D75" s="1"/>
  <c r="D136"/>
  <c r="D149" s="1"/>
  <c r="D18"/>
  <c r="D17" s="1"/>
  <c r="B50"/>
  <c r="H18"/>
  <c r="H17" s="1"/>
  <c r="J47"/>
  <c r="J46" s="1"/>
  <c r="F18"/>
  <c r="F17" s="1"/>
  <c r="B44"/>
  <c r="B41"/>
  <c r="B101"/>
  <c r="D18" i="19"/>
  <c r="D19"/>
  <c r="K136"/>
  <c r="K135" s="1"/>
  <c r="E19"/>
  <c r="E20"/>
  <c r="B167" i="4"/>
  <c r="H71"/>
  <c r="B161"/>
  <c r="H105"/>
  <c r="H20"/>
  <c r="B106"/>
  <c r="F119"/>
  <c r="B50"/>
  <c r="D83" i="5"/>
  <c r="B83" s="1"/>
  <c r="B84"/>
  <c r="G76" i="6"/>
  <c r="G89" s="1"/>
  <c r="C50"/>
  <c r="B49"/>
  <c r="C49"/>
  <c r="L49" s="1"/>
  <c r="J83" i="7"/>
  <c r="J75" s="1"/>
  <c r="J74" s="1"/>
  <c r="F83"/>
  <c r="F75" s="1"/>
  <c r="F74" s="1"/>
  <c r="H132"/>
  <c r="D132"/>
  <c r="F116"/>
  <c r="F102"/>
  <c r="F18"/>
  <c r="F17" s="1"/>
  <c r="B104"/>
  <c r="B98"/>
  <c r="H116"/>
  <c r="F22" i="8"/>
  <c r="B202"/>
  <c r="B82"/>
  <c r="F166"/>
  <c r="F179" s="1"/>
  <c r="B174"/>
  <c r="B107"/>
  <c r="F106"/>
  <c r="F105" s="1"/>
  <c r="B48"/>
  <c r="H44"/>
  <c r="D14"/>
  <c r="B144" i="9"/>
  <c r="H25"/>
  <c r="B50"/>
  <c r="H47"/>
  <c r="F47"/>
  <c r="C160" i="10"/>
  <c r="B225" i="11"/>
  <c r="J20" i="3"/>
  <c r="B20" s="1"/>
  <c r="D12"/>
  <c r="E20"/>
  <c r="E19"/>
  <c r="F12"/>
  <c r="H19"/>
  <c r="B198" i="2"/>
  <c r="I20"/>
  <c r="E20"/>
  <c r="F18"/>
  <c r="F17" s="1"/>
  <c r="D18"/>
  <c r="E134"/>
  <c r="C134" s="1"/>
  <c r="D147"/>
  <c r="G147"/>
  <c r="H135" i="34"/>
  <c r="H21"/>
  <c r="D51"/>
  <c r="D46" s="1"/>
  <c r="H111" i="12"/>
  <c r="C106" i="34"/>
  <c r="E119"/>
  <c r="I20"/>
  <c r="D20"/>
  <c r="D76"/>
  <c r="D89" s="1"/>
  <c r="H76"/>
  <c r="H195"/>
  <c r="D209"/>
  <c r="D195"/>
  <c r="B196"/>
  <c r="E209"/>
  <c r="E195"/>
  <c r="C195" s="1"/>
  <c r="L195" s="1"/>
  <c r="C78"/>
  <c r="L78" s="1"/>
  <c r="B197"/>
  <c r="E18"/>
  <c r="E17" s="1"/>
  <c r="G18"/>
  <c r="E76"/>
  <c r="E89" s="1"/>
  <c r="F135"/>
  <c r="H18"/>
  <c r="B18" s="1"/>
  <c r="J136"/>
  <c r="J135" s="1"/>
  <c r="B48"/>
  <c r="J15" i="42"/>
  <c r="B15" s="1"/>
  <c r="J29"/>
  <c r="B16"/>
  <c r="B29" s="1"/>
  <c r="K264" i="12"/>
  <c r="J389" i="14"/>
  <c r="J149" s="1"/>
  <c r="J361"/>
  <c r="G395"/>
  <c r="G155" s="1"/>
  <c r="G88" i="12"/>
  <c r="I361" i="14"/>
  <c r="F74" i="12"/>
  <c r="D79"/>
  <c r="E46" i="35"/>
  <c r="E59" s="1"/>
  <c r="B50"/>
  <c r="F46"/>
  <c r="K29"/>
  <c r="K15"/>
  <c r="K89"/>
  <c r="K75"/>
  <c r="K59"/>
  <c r="K45"/>
  <c r="B77"/>
  <c r="B48"/>
  <c r="H47"/>
  <c r="H46" s="1"/>
  <c r="H59" s="1"/>
  <c r="D47"/>
  <c r="J47" i="36"/>
  <c r="B47" s="1"/>
  <c r="J46" i="37"/>
  <c r="J45" s="1"/>
  <c r="J18"/>
  <c r="J17" s="1"/>
  <c r="J16" s="1"/>
  <c r="J15" s="1"/>
  <c r="B77"/>
  <c r="B71"/>
  <c r="B12"/>
  <c r="B105" i="30"/>
  <c r="D47"/>
  <c r="D46" s="1"/>
  <c r="D45" s="1"/>
  <c r="F54" i="31"/>
  <c r="F46" s="1"/>
  <c r="F45" s="1"/>
  <c r="B50"/>
  <c r="D89"/>
  <c r="D46"/>
  <c r="D45" s="1"/>
  <c r="J47"/>
  <c r="J46" s="1"/>
  <c r="J59" s="1"/>
  <c r="B77"/>
  <c r="D12"/>
  <c r="D11" s="1"/>
  <c r="C71"/>
  <c r="L71" s="1"/>
  <c r="E89"/>
  <c r="H41"/>
  <c r="J46" i="32"/>
  <c r="J45" s="1"/>
  <c r="H16"/>
  <c r="H15" s="1"/>
  <c r="H46"/>
  <c r="H45" s="1"/>
  <c r="F46"/>
  <c r="F45" s="1"/>
  <c r="D46"/>
  <c r="B77"/>
  <c r="H41"/>
  <c r="B43"/>
  <c r="F41"/>
  <c r="D11"/>
  <c r="J12"/>
  <c r="J11" s="1"/>
  <c r="H12"/>
  <c r="H11" s="1"/>
  <c r="B71"/>
  <c r="B42"/>
  <c r="B50" i="33"/>
  <c r="L71"/>
  <c r="H89"/>
  <c r="H47"/>
  <c r="H46" s="1"/>
  <c r="H45" s="1"/>
  <c r="B77"/>
  <c r="B48"/>
  <c r="F89"/>
  <c r="K14"/>
  <c r="K11" s="1"/>
  <c r="K29" s="1"/>
  <c r="B71"/>
  <c r="I35" i="14"/>
  <c r="I47" i="23"/>
  <c r="B24" i="1"/>
  <c r="F252"/>
  <c r="B253"/>
  <c r="B266" s="1"/>
  <c r="B80"/>
  <c r="B225"/>
  <c r="J71"/>
  <c r="B219"/>
  <c r="B72"/>
  <c r="F12"/>
  <c r="D71"/>
  <c r="J178"/>
  <c r="D149"/>
  <c r="J149"/>
  <c r="J47"/>
  <c r="B137"/>
  <c r="B44"/>
  <c r="H11"/>
  <c r="B13"/>
  <c r="B43"/>
  <c r="J11"/>
  <c r="H41"/>
  <c r="B42"/>
  <c r="F41"/>
  <c r="B131"/>
  <c r="D41"/>
  <c r="D105" i="26"/>
  <c r="B106"/>
  <c r="B119" s="1"/>
  <c r="J46"/>
  <c r="J45" s="1"/>
  <c r="B77"/>
  <c r="B42"/>
  <c r="F12"/>
  <c r="F11" s="1"/>
  <c r="F29" s="1"/>
  <c r="D89"/>
  <c r="D25" i="27"/>
  <c r="G192" i="12"/>
  <c r="E41" i="27"/>
  <c r="C41" s="1"/>
  <c r="L41" s="1"/>
  <c r="C50"/>
  <c r="J21"/>
  <c r="C195" i="12"/>
  <c r="L195" s="1"/>
  <c r="B49" i="27"/>
  <c r="D18"/>
  <c r="D17" s="1"/>
  <c r="J18" i="28"/>
  <c r="J17" s="1"/>
  <c r="D28" i="40"/>
  <c r="D24" s="1"/>
  <c r="D144"/>
  <c r="D285"/>
  <c r="D299"/>
  <c r="F295"/>
  <c r="H295" s="1"/>
  <c r="B115"/>
  <c r="B264"/>
  <c r="E255"/>
  <c r="F27"/>
  <c r="B27" s="1"/>
  <c r="D122" i="14"/>
  <c r="F114" i="40"/>
  <c r="B114" s="1"/>
  <c r="H114"/>
  <c r="H106" s="1"/>
  <c r="F256"/>
  <c r="F255" s="1"/>
  <c r="E106"/>
  <c r="C107"/>
  <c r="L107" s="1"/>
  <c r="I106"/>
  <c r="C108"/>
  <c r="L108" s="1"/>
  <c r="E18"/>
  <c r="I256"/>
  <c r="B354"/>
  <c r="F84"/>
  <c r="B84" s="1"/>
  <c r="I225"/>
  <c r="I239"/>
  <c r="E226"/>
  <c r="D226"/>
  <c r="E54"/>
  <c r="B25"/>
  <c r="B55"/>
  <c r="C51"/>
  <c r="L51" s="1"/>
  <c r="F21"/>
  <c r="C22"/>
  <c r="L22" s="1"/>
  <c r="B51"/>
  <c r="K59"/>
  <c r="K45"/>
  <c r="G21"/>
  <c r="G18"/>
  <c r="J22"/>
  <c r="J21" s="1"/>
  <c r="D54"/>
  <c r="G23"/>
  <c r="B53"/>
  <c r="G13"/>
  <c r="I22"/>
  <c r="I21" s="1"/>
  <c r="D23"/>
  <c r="B23" s="1"/>
  <c r="C50"/>
  <c r="K117" i="14"/>
  <c r="B52" i="40"/>
  <c r="K23"/>
  <c r="K21" s="1"/>
  <c r="K16" s="1"/>
  <c r="G54"/>
  <c r="J117" i="14"/>
  <c r="D19" i="40"/>
  <c r="D167"/>
  <c r="D166" s="1"/>
  <c r="F176" i="14"/>
  <c r="D47" i="40"/>
  <c r="D176" i="14"/>
  <c r="D18" i="40"/>
  <c r="H164"/>
  <c r="F44"/>
  <c r="F163"/>
  <c r="H163" s="1"/>
  <c r="H42"/>
  <c r="D12"/>
  <c r="D41"/>
  <c r="F42"/>
  <c r="J162"/>
  <c r="B162" s="1"/>
  <c r="D255" i="34"/>
  <c r="D269"/>
  <c r="C22"/>
  <c r="L22" s="1"/>
  <c r="J255"/>
  <c r="G269"/>
  <c r="G255"/>
  <c r="I21"/>
  <c r="I22"/>
  <c r="B82"/>
  <c r="C82"/>
  <c r="L82" s="1"/>
  <c r="G321" i="12"/>
  <c r="F22" i="34"/>
  <c r="F21" s="1"/>
  <c r="C119"/>
  <c r="L119" s="1"/>
  <c r="L106"/>
  <c r="F387" i="14"/>
  <c r="F147" s="1"/>
  <c r="D225" i="34"/>
  <c r="F111" i="12"/>
  <c r="C226" i="34"/>
  <c r="B110"/>
  <c r="E20"/>
  <c r="D75"/>
  <c r="J195"/>
  <c r="J76"/>
  <c r="E165"/>
  <c r="E179"/>
  <c r="E23"/>
  <c r="E21" s="1"/>
  <c r="F51"/>
  <c r="E46"/>
  <c r="E45" s="1"/>
  <c r="D149"/>
  <c r="D135"/>
  <c r="B135" s="1"/>
  <c r="E135"/>
  <c r="E149"/>
  <c r="J17"/>
  <c r="F19"/>
  <c r="C50"/>
  <c r="L50" s="1"/>
  <c r="J47"/>
  <c r="B47" s="1"/>
  <c r="C49"/>
  <c r="L49" s="1"/>
  <c r="I47"/>
  <c r="I46" s="1"/>
  <c r="I59" s="1"/>
  <c r="D75" i="35"/>
  <c r="D89"/>
  <c r="J89"/>
  <c r="J75"/>
  <c r="F45"/>
  <c r="F59"/>
  <c r="H16"/>
  <c r="D17"/>
  <c r="F18"/>
  <c r="F17" s="1"/>
  <c r="F16" s="1"/>
  <c r="D46"/>
  <c r="H76"/>
  <c r="E18"/>
  <c r="E17" s="1"/>
  <c r="E16" s="1"/>
  <c r="J19"/>
  <c r="B19" s="1"/>
  <c r="D20"/>
  <c r="B20" s="1"/>
  <c r="F89"/>
  <c r="C49"/>
  <c r="L49" s="1"/>
  <c r="J47"/>
  <c r="J46" s="1"/>
  <c r="F89" i="36"/>
  <c r="F75"/>
  <c r="B76"/>
  <c r="B89" s="1"/>
  <c r="B19"/>
  <c r="D17"/>
  <c r="B18"/>
  <c r="B20"/>
  <c r="E16"/>
  <c r="E29" s="1"/>
  <c r="G19"/>
  <c r="C19" s="1"/>
  <c r="L19" s="1"/>
  <c r="J89"/>
  <c r="H75"/>
  <c r="B50"/>
  <c r="B48"/>
  <c r="F17"/>
  <c r="D89"/>
  <c r="C20"/>
  <c r="L20" s="1"/>
  <c r="B41"/>
  <c r="B42"/>
  <c r="H12"/>
  <c r="C119" i="37"/>
  <c r="L119" s="1"/>
  <c r="L106"/>
  <c r="B105"/>
  <c r="F119"/>
  <c r="D119"/>
  <c r="E46"/>
  <c r="E45" s="1"/>
  <c r="D46"/>
  <c r="D45" s="1"/>
  <c r="G105"/>
  <c r="C105" s="1"/>
  <c r="L105" s="1"/>
  <c r="B106"/>
  <c r="B119" s="1"/>
  <c r="D20"/>
  <c r="B20" s="1"/>
  <c r="H16"/>
  <c r="H15" s="1"/>
  <c r="G119"/>
  <c r="F46"/>
  <c r="F45" s="1"/>
  <c r="D75"/>
  <c r="B76"/>
  <c r="H75"/>
  <c r="H89"/>
  <c r="B19"/>
  <c r="D17"/>
  <c r="E16"/>
  <c r="E15" s="1"/>
  <c r="J89"/>
  <c r="B48"/>
  <c r="C50"/>
  <c r="L50" s="1"/>
  <c r="C20"/>
  <c r="L20" s="1"/>
  <c r="H47"/>
  <c r="H46" s="1"/>
  <c r="F18"/>
  <c r="B49"/>
  <c r="G47"/>
  <c r="E89"/>
  <c r="F89"/>
  <c r="B41"/>
  <c r="F11"/>
  <c r="D89"/>
  <c r="B42"/>
  <c r="I17" i="29"/>
  <c r="F25" i="31"/>
  <c r="H54"/>
  <c r="H46" s="1"/>
  <c r="C19"/>
  <c r="L19" s="1"/>
  <c r="E17"/>
  <c r="D17"/>
  <c r="B75"/>
  <c r="F89"/>
  <c r="F18"/>
  <c r="F17" s="1"/>
  <c r="E20"/>
  <c r="C20" s="1"/>
  <c r="L20" s="1"/>
  <c r="J20"/>
  <c r="B20" s="1"/>
  <c r="B76"/>
  <c r="B89" s="1"/>
  <c r="E47"/>
  <c r="E46" s="1"/>
  <c r="C49"/>
  <c r="L49" s="1"/>
  <c r="B48"/>
  <c r="H19"/>
  <c r="H17" s="1"/>
  <c r="H16" s="1"/>
  <c r="H15" s="1"/>
  <c r="H89"/>
  <c r="F11"/>
  <c r="B13"/>
  <c r="F41"/>
  <c r="H13"/>
  <c r="H11" s="1"/>
  <c r="I41"/>
  <c r="B42"/>
  <c r="D45" i="32"/>
  <c r="D59"/>
  <c r="D17"/>
  <c r="H89"/>
  <c r="H75"/>
  <c r="D75"/>
  <c r="J16"/>
  <c r="J15" s="1"/>
  <c r="B20"/>
  <c r="E16"/>
  <c r="E15" s="1"/>
  <c r="B48"/>
  <c r="I19"/>
  <c r="C19" s="1"/>
  <c r="L19" s="1"/>
  <c r="B47"/>
  <c r="J76"/>
  <c r="B76" s="1"/>
  <c r="F18"/>
  <c r="F17" s="1"/>
  <c r="F16" s="1"/>
  <c r="F15" s="1"/>
  <c r="B50"/>
  <c r="B49"/>
  <c r="J59"/>
  <c r="H59"/>
  <c r="F89"/>
  <c r="C12"/>
  <c r="L12" s="1"/>
  <c r="I11"/>
  <c r="B13"/>
  <c r="D89"/>
  <c r="F12"/>
  <c r="F11" s="1"/>
  <c r="I41"/>
  <c r="E41"/>
  <c r="C42"/>
  <c r="L42" s="1"/>
  <c r="B20" i="33"/>
  <c r="J17"/>
  <c r="J16" s="1"/>
  <c r="J15" s="1"/>
  <c r="C20"/>
  <c r="L20" s="1"/>
  <c r="J47"/>
  <c r="J46" s="1"/>
  <c r="J45" s="1"/>
  <c r="D47"/>
  <c r="D76"/>
  <c r="D19"/>
  <c r="B19" s="1"/>
  <c r="E18"/>
  <c r="E17" s="1"/>
  <c r="E16" s="1"/>
  <c r="E15" s="1"/>
  <c r="H29"/>
  <c r="I18"/>
  <c r="I17" s="1"/>
  <c r="I16" s="1"/>
  <c r="I15" s="1"/>
  <c r="F18"/>
  <c r="F17" s="1"/>
  <c r="F16" s="1"/>
  <c r="F15" s="1"/>
  <c r="C49"/>
  <c r="L49" s="1"/>
  <c r="J89"/>
  <c r="B11"/>
  <c r="F59"/>
  <c r="B14"/>
  <c r="B44"/>
  <c r="J41"/>
  <c r="J59" s="1"/>
  <c r="H41"/>
  <c r="E41"/>
  <c r="E59" s="1"/>
  <c r="C44"/>
  <c r="L44" s="1"/>
  <c r="I17" i="22"/>
  <c r="I41"/>
  <c r="G149" i="23"/>
  <c r="G135"/>
  <c r="B55"/>
  <c r="H54"/>
  <c r="B20"/>
  <c r="E18"/>
  <c r="I12"/>
  <c r="I11" s="1"/>
  <c r="C71" i="25"/>
  <c r="E105" i="26"/>
  <c r="F105"/>
  <c r="H46"/>
  <c r="H45" s="1"/>
  <c r="B20"/>
  <c r="J16"/>
  <c r="J15" s="1"/>
  <c r="E59"/>
  <c r="E45"/>
  <c r="D46"/>
  <c r="B47"/>
  <c r="C19"/>
  <c r="L19" s="1"/>
  <c r="H75"/>
  <c r="H89"/>
  <c r="B19"/>
  <c r="D17"/>
  <c r="B18"/>
  <c r="E17"/>
  <c r="E16" s="1"/>
  <c r="E15" s="1"/>
  <c r="B50"/>
  <c r="J89"/>
  <c r="D75"/>
  <c r="G47"/>
  <c r="F76"/>
  <c r="F75" s="1"/>
  <c r="G18"/>
  <c r="C18" s="1"/>
  <c r="L18" s="1"/>
  <c r="E89"/>
  <c r="I17"/>
  <c r="I16" s="1"/>
  <c r="I15" s="1"/>
  <c r="B13"/>
  <c r="C71"/>
  <c r="L71" s="1"/>
  <c r="D12"/>
  <c r="B71"/>
  <c r="D41"/>
  <c r="B50" i="21"/>
  <c r="E47"/>
  <c r="G25" i="27"/>
  <c r="F136"/>
  <c r="F149" s="1"/>
  <c r="E136"/>
  <c r="E149" s="1"/>
  <c r="H54"/>
  <c r="D76" i="28"/>
  <c r="D75" s="1"/>
  <c r="C71"/>
  <c r="E24" i="40"/>
  <c r="C345"/>
  <c r="L345" s="1"/>
  <c r="G84"/>
  <c r="G76" s="1"/>
  <c r="G359"/>
  <c r="C85"/>
  <c r="L85" s="1"/>
  <c r="C346"/>
  <c r="I345"/>
  <c r="B85"/>
  <c r="J26"/>
  <c r="E84"/>
  <c r="G329"/>
  <c r="G315"/>
  <c r="H329"/>
  <c r="H315"/>
  <c r="I329"/>
  <c r="I315"/>
  <c r="F329"/>
  <c r="E316"/>
  <c r="D316"/>
  <c r="B173" i="15"/>
  <c r="I25"/>
  <c r="I24" s="1"/>
  <c r="E114" i="16"/>
  <c r="E100"/>
  <c r="H114"/>
  <c r="D21"/>
  <c r="B21" s="1"/>
  <c r="B23"/>
  <c r="F100"/>
  <c r="F114"/>
  <c r="D100"/>
  <c r="D114"/>
  <c r="C23"/>
  <c r="L23" s="1"/>
  <c r="G21"/>
  <c r="C21" s="1"/>
  <c r="L21" s="1"/>
  <c r="F50"/>
  <c r="F45" s="1"/>
  <c r="B106"/>
  <c r="D50"/>
  <c r="B52"/>
  <c r="H25"/>
  <c r="H24" s="1"/>
  <c r="J73"/>
  <c r="J72" s="1"/>
  <c r="E73"/>
  <c r="E72" s="1"/>
  <c r="F25"/>
  <c r="H45"/>
  <c r="H44" s="1"/>
  <c r="D17"/>
  <c r="J84"/>
  <c r="B46"/>
  <c r="B19"/>
  <c r="D73"/>
  <c r="F20"/>
  <c r="J18"/>
  <c r="J17" s="1"/>
  <c r="J16" s="1"/>
  <c r="J15" s="1"/>
  <c r="D45"/>
  <c r="D56" s="1"/>
  <c r="C48"/>
  <c r="L48" s="1"/>
  <c r="B40"/>
  <c r="B41"/>
  <c r="D12"/>
  <c r="E136" i="17"/>
  <c r="E18"/>
  <c r="J19"/>
  <c r="I77"/>
  <c r="I76" s="1"/>
  <c r="I75" s="1"/>
  <c r="I19"/>
  <c r="F77"/>
  <c r="F76" s="1"/>
  <c r="B79"/>
  <c r="G71"/>
  <c r="I71"/>
  <c r="E18" i="20"/>
  <c r="E17" s="1"/>
  <c r="D19"/>
  <c r="B19" s="1"/>
  <c r="H76"/>
  <c r="H75" s="1"/>
  <c r="D11" i="4"/>
  <c r="C13"/>
  <c r="L13" s="1"/>
  <c r="E11"/>
  <c r="E71"/>
  <c r="J71"/>
  <c r="B72"/>
  <c r="C73"/>
  <c r="L73" s="1"/>
  <c r="G71"/>
  <c r="I12"/>
  <c r="I11" s="1"/>
  <c r="D71"/>
  <c r="D89" s="1"/>
  <c r="E179"/>
  <c r="E165"/>
  <c r="D75"/>
  <c r="B19"/>
  <c r="F165"/>
  <c r="I77"/>
  <c r="E77"/>
  <c r="E76" s="1"/>
  <c r="G77"/>
  <c r="G76" s="1"/>
  <c r="B78"/>
  <c r="H18"/>
  <c r="D166"/>
  <c r="C167"/>
  <c r="L167" s="1"/>
  <c r="C78"/>
  <c r="L78" s="1"/>
  <c r="I76"/>
  <c r="I89" s="1"/>
  <c r="E19"/>
  <c r="B77"/>
  <c r="B23"/>
  <c r="J21"/>
  <c r="B21" s="1"/>
  <c r="B136"/>
  <c r="B149" s="1"/>
  <c r="B141"/>
  <c r="B53"/>
  <c r="J46"/>
  <c r="F45"/>
  <c r="H45"/>
  <c r="J20"/>
  <c r="J105"/>
  <c r="I119"/>
  <c r="C50"/>
  <c r="L50" s="1"/>
  <c r="F20"/>
  <c r="C106"/>
  <c r="C119" s="1"/>
  <c r="L119" s="1"/>
  <c r="G20" i="5"/>
  <c r="I100"/>
  <c r="I118" s="1"/>
  <c r="C221"/>
  <c r="J100"/>
  <c r="B100" s="1"/>
  <c r="H196"/>
  <c r="H195" s="1"/>
  <c r="E20"/>
  <c r="I20"/>
  <c r="I196"/>
  <c r="F19"/>
  <c r="G13"/>
  <c r="D13"/>
  <c r="I70"/>
  <c r="E13"/>
  <c r="I13"/>
  <c r="G70"/>
  <c r="F70"/>
  <c r="C72"/>
  <c r="L72" s="1"/>
  <c r="D149"/>
  <c r="F136"/>
  <c r="F135" s="1"/>
  <c r="D47" i="6"/>
  <c r="D46" s="1"/>
  <c r="E75"/>
  <c r="D17"/>
  <c r="G47"/>
  <c r="D89"/>
  <c r="G24" i="7"/>
  <c r="J25"/>
  <c r="J24" s="1"/>
  <c r="E24"/>
  <c r="F24"/>
  <c r="B85"/>
  <c r="D83"/>
  <c r="D75" s="1"/>
  <c r="D74" s="1"/>
  <c r="C84"/>
  <c r="B20"/>
  <c r="B133"/>
  <c r="B146" s="1"/>
  <c r="B49"/>
  <c r="J17"/>
  <c r="D45"/>
  <c r="E46"/>
  <c r="E45" s="1"/>
  <c r="D103"/>
  <c r="D116" s="1"/>
  <c r="D19"/>
  <c r="B19" s="1"/>
  <c r="J46"/>
  <c r="J45" s="1"/>
  <c r="B48"/>
  <c r="E16"/>
  <c r="E28" s="1"/>
  <c r="J116"/>
  <c r="I17"/>
  <c r="F46"/>
  <c r="F45" s="1"/>
  <c r="C48"/>
  <c r="L48" s="1"/>
  <c r="I46"/>
  <c r="I45" s="1"/>
  <c r="D11"/>
  <c r="B11" s="1"/>
  <c r="B13"/>
  <c r="E116"/>
  <c r="B42"/>
  <c r="F84" i="8"/>
  <c r="B84" s="1"/>
  <c r="C86"/>
  <c r="L86" s="1"/>
  <c r="B86"/>
  <c r="D26"/>
  <c r="B26" s="1"/>
  <c r="E84"/>
  <c r="D18"/>
  <c r="D17" s="1"/>
  <c r="E18"/>
  <c r="E17" s="1"/>
  <c r="G19"/>
  <c r="C19" s="1"/>
  <c r="L19" s="1"/>
  <c r="F18"/>
  <c r="B80"/>
  <c r="F20"/>
  <c r="H20"/>
  <c r="E11"/>
  <c r="F12"/>
  <c r="B73"/>
  <c r="I12"/>
  <c r="I11" s="1"/>
  <c r="G20"/>
  <c r="C20" s="1"/>
  <c r="D47"/>
  <c r="I46"/>
  <c r="I45" s="1"/>
  <c r="F47"/>
  <c r="D19" i="9"/>
  <c r="D18"/>
  <c r="D17" s="1"/>
  <c r="H77"/>
  <c r="J77"/>
  <c r="I54"/>
  <c r="D136"/>
  <c r="D135" s="1"/>
  <c r="G136"/>
  <c r="G135" s="1"/>
  <c r="G89" i="18"/>
  <c r="H77"/>
  <c r="E18"/>
  <c r="E17" s="1"/>
  <c r="B78"/>
  <c r="F59"/>
  <c r="D119"/>
  <c r="D105"/>
  <c r="B106"/>
  <c r="J105"/>
  <c r="J119"/>
  <c r="F105"/>
  <c r="F119"/>
  <c r="H47"/>
  <c r="H46" s="1"/>
  <c r="H45" s="1"/>
  <c r="B48"/>
  <c r="D47"/>
  <c r="B107"/>
  <c r="E47"/>
  <c r="E46" s="1"/>
  <c r="E45" s="1"/>
  <c r="H119"/>
  <c r="B14"/>
  <c r="I41"/>
  <c r="H196" i="19"/>
  <c r="H195" s="1"/>
  <c r="B25"/>
  <c r="G24"/>
  <c r="I19"/>
  <c r="C19" s="1"/>
  <c r="L19" s="1"/>
  <c r="H19"/>
  <c r="F77"/>
  <c r="D12"/>
  <c r="D11" s="1"/>
  <c r="F47"/>
  <c r="I47"/>
  <c r="C50"/>
  <c r="F18"/>
  <c r="F17" s="1"/>
  <c r="E41"/>
  <c r="F19" i="10"/>
  <c r="G19"/>
  <c r="G20"/>
  <c r="C20" s="1"/>
  <c r="I12"/>
  <c r="I11" s="1"/>
  <c r="H19" i="11"/>
  <c r="I18"/>
  <c r="H18"/>
  <c r="E18"/>
  <c r="I20"/>
  <c r="D19"/>
  <c r="D11"/>
  <c r="H22" i="3"/>
  <c r="B203"/>
  <c r="D81"/>
  <c r="E22"/>
  <c r="E84"/>
  <c r="E167"/>
  <c r="H20"/>
  <c r="G20"/>
  <c r="I20"/>
  <c r="J19"/>
  <c r="I19"/>
  <c r="F77"/>
  <c r="H77"/>
  <c r="D18"/>
  <c r="F19"/>
  <c r="I13"/>
  <c r="H71"/>
  <c r="D71"/>
  <c r="E13"/>
  <c r="F18"/>
  <c r="D46"/>
  <c r="D45" s="1"/>
  <c r="D41"/>
  <c r="E12"/>
  <c r="H51" i="2"/>
  <c r="G46"/>
  <c r="G45" s="1"/>
  <c r="I23"/>
  <c r="G193"/>
  <c r="B53"/>
  <c r="K84"/>
  <c r="K164"/>
  <c r="K163" s="1"/>
  <c r="F25"/>
  <c r="B85"/>
  <c r="G84"/>
  <c r="G76" s="1"/>
  <c r="G75" s="1"/>
  <c r="F76"/>
  <c r="J25"/>
  <c r="J24" s="1"/>
  <c r="D20"/>
  <c r="B79"/>
  <c r="E18"/>
  <c r="I77"/>
  <c r="C77" s="1"/>
  <c r="G20"/>
  <c r="I12"/>
  <c r="I11" s="1"/>
  <c r="E47"/>
  <c r="E46" s="1"/>
  <c r="E45" s="1"/>
  <c r="C49"/>
  <c r="L49" s="1"/>
  <c r="I47"/>
  <c r="I46" s="1"/>
  <c r="I45" s="1"/>
  <c r="I19"/>
  <c r="H41"/>
  <c r="E12"/>
  <c r="E266" i="1"/>
  <c r="E76"/>
  <c r="E75" s="1"/>
  <c r="D266"/>
  <c r="D252"/>
  <c r="J76"/>
  <c r="J75" s="1"/>
  <c r="D223"/>
  <c r="B223" s="1"/>
  <c r="B224"/>
  <c r="D76"/>
  <c r="B77"/>
  <c r="H237"/>
  <c r="F237"/>
  <c r="J17"/>
  <c r="H18"/>
  <c r="H17" s="1"/>
  <c r="J237"/>
  <c r="E237"/>
  <c r="H20"/>
  <c r="B78"/>
  <c r="D19"/>
  <c r="B19" s="1"/>
  <c r="J20"/>
  <c r="J16" s="1"/>
  <c r="J15" s="1"/>
  <c r="D237"/>
  <c r="H193"/>
  <c r="B193" s="1"/>
  <c r="B194"/>
  <c r="B207" s="1"/>
  <c r="H46"/>
  <c r="H45" s="1"/>
  <c r="F164"/>
  <c r="B165"/>
  <c r="B178" s="1"/>
  <c r="F178"/>
  <c r="B53"/>
  <c r="F23"/>
  <c r="B170"/>
  <c r="F46"/>
  <c r="F45" s="1"/>
  <c r="H164"/>
  <c r="B50"/>
  <c r="D20"/>
  <c r="F20"/>
  <c r="J46"/>
  <c r="J59" s="1"/>
  <c r="C50"/>
  <c r="D46"/>
  <c r="H135"/>
  <c r="H149"/>
  <c r="B48"/>
  <c r="D18"/>
  <c r="F136"/>
  <c r="C49"/>
  <c r="L49" s="1"/>
  <c r="E47"/>
  <c r="E46" s="1"/>
  <c r="E45" s="1"/>
  <c r="E149"/>
  <c r="F11"/>
  <c r="K11"/>
  <c r="K29" s="1"/>
  <c r="B14"/>
  <c r="D12"/>
  <c r="K13"/>
  <c r="C44"/>
  <c r="L44" s="1"/>
  <c r="C42"/>
  <c r="L42" s="1"/>
  <c r="F87" i="12"/>
  <c r="G110"/>
  <c r="J198"/>
  <c r="H317"/>
  <c r="E32" i="14"/>
  <c r="F348"/>
  <c r="G311" i="12"/>
  <c r="K390" i="14"/>
  <c r="K150" s="1"/>
  <c r="K104" i="12"/>
  <c r="G123" i="14"/>
  <c r="F120"/>
  <c r="F358"/>
  <c r="E86"/>
  <c r="I94"/>
  <c r="G354"/>
  <c r="J122"/>
  <c r="J31" s="1"/>
  <c r="K115"/>
  <c r="I53" i="16"/>
  <c r="C81"/>
  <c r="L81" s="1"/>
  <c r="I179" i="40"/>
  <c r="I41"/>
  <c r="C41" s="1"/>
  <c r="C44"/>
  <c r="I17"/>
  <c r="C48"/>
  <c r="I165"/>
  <c r="I47"/>
  <c r="G53" i="16"/>
  <c r="E45"/>
  <c r="E44" s="1"/>
  <c r="E25"/>
  <c r="C54"/>
  <c r="L54" s="1"/>
  <c r="I24" i="8"/>
  <c r="C20" i="16"/>
  <c r="L20" s="1"/>
  <c r="I132" i="7"/>
  <c r="C132" s="1"/>
  <c r="L132" s="1"/>
  <c r="C133"/>
  <c r="I116"/>
  <c r="C20"/>
  <c r="L20" s="1"/>
  <c r="C49"/>
  <c r="L49" s="1"/>
  <c r="I86"/>
  <c r="I74"/>
  <c r="I161"/>
  <c r="I174"/>
  <c r="I24"/>
  <c r="C24" s="1"/>
  <c r="C85"/>
  <c r="L85" s="1"/>
  <c r="C50" i="9"/>
  <c r="L50" s="1"/>
  <c r="C144"/>
  <c r="L144" s="1"/>
  <c r="L170"/>
  <c r="I46"/>
  <c r="I45" s="1"/>
  <c r="I20" i="19"/>
  <c r="C20" i="18"/>
  <c r="L20" s="1"/>
  <c r="I46"/>
  <c r="I45" s="1"/>
  <c r="C50"/>
  <c r="L50" s="1"/>
  <c r="I164" i="2"/>
  <c r="I175" s="1"/>
  <c r="I25"/>
  <c r="I24" s="1"/>
  <c r="C172"/>
  <c r="L172" s="1"/>
  <c r="L168"/>
  <c r="I164" i="1"/>
  <c r="I46"/>
  <c r="I45" s="1"/>
  <c r="C164"/>
  <c r="C252"/>
  <c r="L252" s="1"/>
  <c r="C264" i="40"/>
  <c r="L264" s="1"/>
  <c r="I27"/>
  <c r="I24" s="1"/>
  <c r="I81" i="3"/>
  <c r="C115" i="40"/>
  <c r="L115" s="1"/>
  <c r="G106"/>
  <c r="C114"/>
  <c r="L114" s="1"/>
  <c r="I59" i="4"/>
  <c r="I20"/>
  <c r="I16" s="1"/>
  <c r="I15" s="1"/>
  <c r="C80"/>
  <c r="L80" s="1"/>
  <c r="C50" i="20"/>
  <c r="L50" s="1"/>
  <c r="I165" i="34"/>
  <c r="I179"/>
  <c r="C50" i="35"/>
  <c r="L50" s="1"/>
  <c r="I16"/>
  <c r="I15" s="1"/>
  <c r="I46" i="37"/>
  <c r="I45" s="1"/>
  <c r="I16"/>
  <c r="I15" s="1"/>
  <c r="C20" i="32"/>
  <c r="L20" s="1"/>
  <c r="I119" i="36"/>
  <c r="I51"/>
  <c r="I46" s="1"/>
  <c r="C53"/>
  <c r="I24" i="23"/>
  <c r="C106" i="26"/>
  <c r="L106" s="1"/>
  <c r="C50"/>
  <c r="L50" s="1"/>
  <c r="C50" i="25"/>
  <c r="L50" s="1"/>
  <c r="I136" i="27"/>
  <c r="C256" i="34"/>
  <c r="I255"/>
  <c r="I269"/>
  <c r="I76"/>
  <c r="I89" s="1"/>
  <c r="I87" i="14"/>
  <c r="C80" i="34"/>
  <c r="L80" s="1"/>
  <c r="C48" i="8"/>
  <c r="L48" s="1"/>
  <c r="C78"/>
  <c r="I18"/>
  <c r="I17" s="1"/>
  <c r="I18" i="19"/>
  <c r="I105" i="18"/>
  <c r="I119"/>
  <c r="I149"/>
  <c r="I135"/>
  <c r="C78"/>
  <c r="L78" s="1"/>
  <c r="I18"/>
  <c r="I17" s="1"/>
  <c r="I76"/>
  <c r="C137"/>
  <c r="L137" s="1"/>
  <c r="I147" i="2"/>
  <c r="I18"/>
  <c r="C78"/>
  <c r="I76"/>
  <c r="I87" s="1"/>
  <c r="I136" i="1"/>
  <c r="I18"/>
  <c r="I17" s="1"/>
  <c r="I16" s="1"/>
  <c r="I15" s="1"/>
  <c r="C78"/>
  <c r="L78" s="1"/>
  <c r="I237"/>
  <c r="I18" i="3"/>
  <c r="I77" i="15"/>
  <c r="C227" i="5"/>
  <c r="I76" i="6"/>
  <c r="I75" s="1"/>
  <c r="I179" i="4"/>
  <c r="I135" i="34"/>
  <c r="I149"/>
  <c r="I18"/>
  <c r="I17" s="1"/>
  <c r="I89" i="29"/>
  <c r="I75"/>
  <c r="I29" i="35"/>
  <c r="I59"/>
  <c r="I45"/>
  <c r="I75"/>
  <c r="I89"/>
  <c r="I75" i="33"/>
  <c r="C75" s="1"/>
  <c r="L75" s="1"/>
  <c r="I89"/>
  <c r="I89" i="37"/>
  <c r="I15" i="31"/>
  <c r="I29"/>
  <c r="I89"/>
  <c r="I59"/>
  <c r="C77"/>
  <c r="L77" s="1"/>
  <c r="I89" i="32"/>
  <c r="I89" i="36"/>
  <c r="C18"/>
  <c r="L18" s="1"/>
  <c r="C77"/>
  <c r="L77" s="1"/>
  <c r="I76" i="26"/>
  <c r="C77" i="25"/>
  <c r="C161" i="8"/>
  <c r="I40" i="16"/>
  <c r="I12" i="19"/>
  <c r="I11" s="1"/>
  <c r="I41" i="2"/>
  <c r="I41" i="1"/>
  <c r="I71"/>
  <c r="I89" s="1"/>
  <c r="C219"/>
  <c r="L219" s="1"/>
  <c r="I12" i="3"/>
  <c r="I41"/>
  <c r="I12" i="5"/>
  <c r="I11" s="1"/>
  <c r="I11" i="6"/>
  <c r="C161" i="4"/>
  <c r="L161" s="1"/>
  <c r="I149" i="17"/>
  <c r="I12" i="20"/>
  <c r="I11" s="1"/>
  <c r="I89" i="30"/>
  <c r="C71"/>
  <c r="I11" i="33"/>
  <c r="I29" s="1"/>
  <c r="I59"/>
  <c r="I11" i="24"/>
  <c r="I89" i="23"/>
  <c r="C41" i="26"/>
  <c r="L41" s="1"/>
  <c r="D179" i="40"/>
  <c r="D165"/>
  <c r="H48"/>
  <c r="F269"/>
  <c r="J108"/>
  <c r="B108" s="1"/>
  <c r="J257"/>
  <c r="J256" s="1"/>
  <c r="J255" s="1"/>
  <c r="B258"/>
  <c r="J115" i="14"/>
  <c r="D269" i="40"/>
  <c r="D255"/>
  <c r="D115" i="14"/>
  <c r="F20" i="40"/>
  <c r="L170"/>
  <c r="B23" i="34"/>
  <c r="J21"/>
  <c r="J51"/>
  <c r="B53"/>
  <c r="B171"/>
  <c r="L173"/>
  <c r="J53" i="36"/>
  <c r="J23" s="1"/>
  <c r="J21" s="1"/>
  <c r="J16" s="1"/>
  <c r="J15" s="1"/>
  <c r="B113"/>
  <c r="D105"/>
  <c r="D119"/>
  <c r="D59"/>
  <c r="E41" i="2"/>
  <c r="E11" i="1"/>
  <c r="D13" i="3"/>
  <c r="C162"/>
  <c r="E41" i="1"/>
  <c r="C43"/>
  <c r="L43" s="1"/>
  <c r="G13"/>
  <c r="C13" s="1"/>
  <c r="L13" s="1"/>
  <c r="G12" i="10"/>
  <c r="G11" s="1"/>
  <c r="E12"/>
  <c r="E71" i="3"/>
  <c r="G14" i="30"/>
  <c r="C68" i="16"/>
  <c r="L68" s="1"/>
  <c r="C43" i="2"/>
  <c r="G12"/>
  <c r="C131" i="1"/>
  <c r="L131" s="1"/>
  <c r="C14"/>
  <c r="L14" s="1"/>
  <c r="J257" i="12"/>
  <c r="F202"/>
  <c r="I111"/>
  <c r="J113"/>
  <c r="I33" i="14"/>
  <c r="G118" i="12"/>
  <c r="K79"/>
  <c r="E289" i="14"/>
  <c r="E317" i="12"/>
  <c r="D88"/>
  <c r="C270" i="14"/>
  <c r="L270" s="1"/>
  <c r="J265"/>
  <c r="D390"/>
  <c r="D150" s="1"/>
  <c r="I109" i="12"/>
  <c r="I108" s="1"/>
  <c r="C234"/>
  <c r="L234" s="1"/>
  <c r="K387" i="14"/>
  <c r="K147" s="1"/>
  <c r="B252" i="12"/>
  <c r="H110"/>
  <c r="G394" i="14"/>
  <c r="G154" s="1"/>
  <c r="I113" i="12"/>
  <c r="D385" i="14"/>
  <c r="D145" s="1"/>
  <c r="E80" i="12"/>
  <c r="J386" i="14"/>
  <c r="J146" s="1"/>
  <c r="J75" i="12"/>
  <c r="E321"/>
  <c r="B81" i="34"/>
  <c r="F76"/>
  <c r="F255"/>
  <c r="B255" s="1"/>
  <c r="B256"/>
  <c r="B261"/>
  <c r="F119" i="36"/>
  <c r="F105"/>
  <c r="B111"/>
  <c r="L113"/>
  <c r="F23"/>
  <c r="F21" s="1"/>
  <c r="H119"/>
  <c r="B106"/>
  <c r="B119" s="1"/>
  <c r="H105"/>
  <c r="J119"/>
  <c r="H51"/>
  <c r="E119"/>
  <c r="E105"/>
  <c r="E51"/>
  <c r="E46" s="1"/>
  <c r="E45" s="1"/>
  <c r="J86" i="7"/>
  <c r="J174"/>
  <c r="J161"/>
  <c r="H24"/>
  <c r="H16" s="1"/>
  <c r="H15" s="1"/>
  <c r="H83"/>
  <c r="H75" s="1"/>
  <c r="H74" s="1"/>
  <c r="H174"/>
  <c r="H161"/>
  <c r="B26"/>
  <c r="G83"/>
  <c r="G75" s="1"/>
  <c r="G74" s="1"/>
  <c r="G174"/>
  <c r="C170"/>
  <c r="F161"/>
  <c r="F174"/>
  <c r="B170"/>
  <c r="B84"/>
  <c r="L84" s="1"/>
  <c r="L171"/>
  <c r="E83"/>
  <c r="C25"/>
  <c r="E162"/>
  <c r="D24"/>
  <c r="B25"/>
  <c r="D162"/>
  <c r="C50" i="22"/>
  <c r="G119" i="26"/>
  <c r="G76" i="34"/>
  <c r="G20"/>
  <c r="G239" i="40"/>
  <c r="C226"/>
  <c r="G225"/>
  <c r="C55"/>
  <c r="L55" s="1"/>
  <c r="G25"/>
  <c r="C111" i="36"/>
  <c r="G20" i="40"/>
  <c r="C20" s="1"/>
  <c r="G46"/>
  <c r="G59" s="1"/>
  <c r="C196" i="9"/>
  <c r="C209" s="1"/>
  <c r="C167" i="40"/>
  <c r="G165"/>
  <c r="C166"/>
  <c r="C49"/>
  <c r="E47"/>
  <c r="E19"/>
  <c r="E179"/>
  <c r="E14"/>
  <c r="C14" s="1"/>
  <c r="C13"/>
  <c r="L13" s="1"/>
  <c r="C161"/>
  <c r="C43"/>
  <c r="L43" s="1"/>
  <c r="G71" i="8"/>
  <c r="G12"/>
  <c r="G11" s="1"/>
  <c r="E12" i="16"/>
  <c r="E11" s="1"/>
  <c r="C41"/>
  <c r="L41" s="1"/>
  <c r="G40"/>
  <c r="C40" s="1"/>
  <c r="L40" s="1"/>
  <c r="C42" i="7"/>
  <c r="L42" s="1"/>
  <c r="G40"/>
  <c r="C40" s="1"/>
  <c r="L40" s="1"/>
  <c r="G12" i="19"/>
  <c r="G41" i="2"/>
  <c r="G14"/>
  <c r="C14" s="1"/>
  <c r="C129"/>
  <c r="G12" i="1"/>
  <c r="G71"/>
  <c r="E89" i="30"/>
  <c r="E11"/>
  <c r="C41" i="37"/>
  <c r="L41" s="1"/>
  <c r="G12"/>
  <c r="G11" s="1"/>
  <c r="C11" s="1"/>
  <c r="L11" s="1"/>
  <c r="C71"/>
  <c r="L71" s="1"/>
  <c r="C71" i="36"/>
  <c r="L71" s="1"/>
  <c r="E89"/>
  <c r="C44" i="22"/>
  <c r="C71"/>
  <c r="G11" i="26"/>
  <c r="C11" s="1"/>
  <c r="L11" s="1"/>
  <c r="C12"/>
  <c r="L12" s="1"/>
  <c r="C42"/>
  <c r="L42" s="1"/>
  <c r="G12" i="20"/>
  <c r="C71" i="23"/>
  <c r="G89" i="26"/>
  <c r="G101" i="16"/>
  <c r="C49"/>
  <c r="L49" s="1"/>
  <c r="G20" i="19"/>
  <c r="C207" i="1"/>
  <c r="L207" s="1"/>
  <c r="L194"/>
  <c r="G20"/>
  <c r="C20" s="1"/>
  <c r="G23"/>
  <c r="G178"/>
  <c r="G51"/>
  <c r="C51" s="1"/>
  <c r="L51" s="1"/>
  <c r="C165"/>
  <c r="C80"/>
  <c r="L80" s="1"/>
  <c r="G266"/>
  <c r="C253"/>
  <c r="G81" i="3"/>
  <c r="C81" s="1"/>
  <c r="L81" s="1"/>
  <c r="G20" i="4"/>
  <c r="C20" s="1"/>
  <c r="L20" s="1"/>
  <c r="C53" i="34"/>
  <c r="L53" s="1"/>
  <c r="C50" i="29"/>
  <c r="L50" s="1"/>
  <c r="G20" i="35"/>
  <c r="C20" s="1"/>
  <c r="L20" s="1"/>
  <c r="C55" i="31"/>
  <c r="L55" s="1"/>
  <c r="G105" i="36"/>
  <c r="G119"/>
  <c r="C106"/>
  <c r="C119" s="1"/>
  <c r="C119" i="26"/>
  <c r="L119" s="1"/>
  <c r="G105"/>
  <c r="G20"/>
  <c r="C20" s="1"/>
  <c r="L20" s="1"/>
  <c r="C108" i="8"/>
  <c r="L108" s="1"/>
  <c r="G107"/>
  <c r="G77"/>
  <c r="C77" s="1"/>
  <c r="G46" i="16"/>
  <c r="C47"/>
  <c r="L47" s="1"/>
  <c r="G18"/>
  <c r="C75"/>
  <c r="L75" s="1"/>
  <c r="G74"/>
  <c r="C104" i="7"/>
  <c r="L104" s="1"/>
  <c r="G103"/>
  <c r="C103" s="1"/>
  <c r="L103" s="1"/>
  <c r="E18" i="19"/>
  <c r="C197"/>
  <c r="L197" s="1"/>
  <c r="C198"/>
  <c r="L198" s="1"/>
  <c r="G78"/>
  <c r="C78" s="1"/>
  <c r="G106" i="18"/>
  <c r="C107"/>
  <c r="L107" s="1"/>
  <c r="G48"/>
  <c r="C108"/>
  <c r="L108" s="1"/>
  <c r="G135"/>
  <c r="G18" i="2"/>
  <c r="G17" s="1"/>
  <c r="C108" i="10"/>
  <c r="G18"/>
  <c r="G46" i="1"/>
  <c r="C48"/>
  <c r="L48" s="1"/>
  <c r="G223"/>
  <c r="C223" s="1"/>
  <c r="L223" s="1"/>
  <c r="C224"/>
  <c r="G237"/>
  <c r="C225"/>
  <c r="L225" s="1"/>
  <c r="G77"/>
  <c r="G18"/>
  <c r="G18" i="3"/>
  <c r="G17" s="1"/>
  <c r="C169"/>
  <c r="L169" s="1"/>
  <c r="G77" i="15"/>
  <c r="C167"/>
  <c r="G166"/>
  <c r="G165" s="1"/>
  <c r="G178" s="1"/>
  <c r="C138" i="5"/>
  <c r="C137"/>
  <c r="G137" i="17"/>
  <c r="G136" s="1"/>
  <c r="G135" s="1"/>
  <c r="G78"/>
  <c r="C78" s="1"/>
  <c r="L78" s="1"/>
  <c r="G47" i="20"/>
  <c r="G18"/>
  <c r="G17" s="1"/>
  <c r="G16" s="1"/>
  <c r="G15" s="1"/>
  <c r="C78"/>
  <c r="G77"/>
  <c r="C77" i="21"/>
  <c r="C137" i="34"/>
  <c r="L137" s="1"/>
  <c r="G136"/>
  <c r="G149" s="1"/>
  <c r="C48"/>
  <c r="L48" s="1"/>
  <c r="G47"/>
  <c r="G77" i="29"/>
  <c r="G76" s="1"/>
  <c r="G89" s="1"/>
  <c r="G18" i="30"/>
  <c r="G17" s="1"/>
  <c r="G47"/>
  <c r="G46" s="1"/>
  <c r="G59" s="1"/>
  <c r="C78"/>
  <c r="G77"/>
  <c r="G76" s="1"/>
  <c r="G89" s="1"/>
  <c r="C18" i="35"/>
  <c r="L18" s="1"/>
  <c r="G17"/>
  <c r="G76"/>
  <c r="C77"/>
  <c r="L77" s="1"/>
  <c r="G47"/>
  <c r="C48"/>
  <c r="L48" s="1"/>
  <c r="G18" i="33"/>
  <c r="C18" s="1"/>
  <c r="L18" s="1"/>
  <c r="C48"/>
  <c r="L48" s="1"/>
  <c r="C77"/>
  <c r="L77" s="1"/>
  <c r="C78"/>
  <c r="L78" s="1"/>
  <c r="C76"/>
  <c r="L76" s="1"/>
  <c r="C47" i="37"/>
  <c r="L47" s="1"/>
  <c r="G46"/>
  <c r="C76"/>
  <c r="G89"/>
  <c r="G75"/>
  <c r="C75" s="1"/>
  <c r="L75" s="1"/>
  <c r="C48"/>
  <c r="L48" s="1"/>
  <c r="C77"/>
  <c r="L77" s="1"/>
  <c r="G18"/>
  <c r="G48" i="31"/>
  <c r="C48" s="1"/>
  <c r="L48" s="1"/>
  <c r="C50" i="32"/>
  <c r="L50" s="1"/>
  <c r="G47"/>
  <c r="C47" s="1"/>
  <c r="L47" s="1"/>
  <c r="C48"/>
  <c r="L48" s="1"/>
  <c r="G77"/>
  <c r="G76" s="1"/>
  <c r="G75" s="1"/>
  <c r="C75" s="1"/>
  <c r="L75" s="1"/>
  <c r="G47" i="36"/>
  <c r="C47" s="1"/>
  <c r="L47" s="1"/>
  <c r="C48"/>
  <c r="L48" s="1"/>
  <c r="C78"/>
  <c r="L78" s="1"/>
  <c r="G76"/>
  <c r="G89" s="1"/>
  <c r="C78" i="22"/>
  <c r="G48"/>
  <c r="C78" i="27"/>
  <c r="L78" s="1"/>
  <c r="G20"/>
  <c r="L80"/>
  <c r="C78" i="23"/>
  <c r="G48"/>
  <c r="G18" s="1"/>
  <c r="G17" s="1"/>
  <c r="G75" i="26"/>
  <c r="G17"/>
  <c r="G18" i="25"/>
  <c r="G17" s="1"/>
  <c r="G47"/>
  <c r="C47" s="1"/>
  <c r="C78"/>
  <c r="G138" i="12"/>
  <c r="G77" i="28"/>
  <c r="G48"/>
  <c r="G47" s="1"/>
  <c r="G46" s="1"/>
  <c r="G45" s="1"/>
  <c r="C78"/>
  <c r="L78" s="1"/>
  <c r="H298" i="14"/>
  <c r="H329"/>
  <c r="H328" s="1"/>
  <c r="F114" i="12"/>
  <c r="G87"/>
  <c r="D257"/>
  <c r="E198"/>
  <c r="I74"/>
  <c r="D109"/>
  <c r="D108" s="1"/>
  <c r="F297" i="14"/>
  <c r="F105" i="12"/>
  <c r="F102" s="1"/>
  <c r="D380" i="14"/>
  <c r="D140" s="1"/>
  <c r="H387"/>
  <c r="H147" s="1"/>
  <c r="K385"/>
  <c r="E111" i="12"/>
  <c r="K257"/>
  <c r="C303" i="14"/>
  <c r="L303" s="1"/>
  <c r="I87" i="12"/>
  <c r="H88"/>
  <c r="C267"/>
  <c r="L267" s="1"/>
  <c r="E228"/>
  <c r="C148"/>
  <c r="L148" s="1"/>
  <c r="K79" i="14"/>
  <c r="K81"/>
  <c r="B323" i="12"/>
  <c r="J84"/>
  <c r="G112"/>
  <c r="K291"/>
  <c r="G136" i="27"/>
  <c r="G149" s="1"/>
  <c r="C54"/>
  <c r="C144"/>
  <c r="L144" s="1"/>
  <c r="C50" i="33"/>
  <c r="L50" s="1"/>
  <c r="G89"/>
  <c r="G47"/>
  <c r="C11"/>
  <c r="G18" i="32"/>
  <c r="G17" s="1"/>
  <c r="E59"/>
  <c r="E89"/>
  <c r="E13"/>
  <c r="C41"/>
  <c r="L41" s="1"/>
  <c r="C71"/>
  <c r="L71" s="1"/>
  <c r="C43"/>
  <c r="L43" s="1"/>
  <c r="G89"/>
  <c r="E75" i="31"/>
  <c r="G24"/>
  <c r="C24" s="1"/>
  <c r="L24" s="1"/>
  <c r="C25"/>
  <c r="L25" s="1"/>
  <c r="G54"/>
  <c r="C54" s="1"/>
  <c r="L54" s="1"/>
  <c r="G76"/>
  <c r="C76" s="1"/>
  <c r="L76" s="1"/>
  <c r="C12"/>
  <c r="L12" s="1"/>
  <c r="G11"/>
  <c r="G41"/>
  <c r="C42"/>
  <c r="L42" s="1"/>
  <c r="C80" i="9"/>
  <c r="C197"/>
  <c r="G106" i="17"/>
  <c r="G76" i="5"/>
  <c r="G18"/>
  <c r="G17" s="1"/>
  <c r="G196"/>
  <c r="G209" s="1"/>
  <c r="C131"/>
  <c r="C42"/>
  <c r="C196" i="34"/>
  <c r="G209"/>
  <c r="C51"/>
  <c r="G46"/>
  <c r="G59" s="1"/>
  <c r="G165"/>
  <c r="C166"/>
  <c r="G179"/>
  <c r="C171"/>
  <c r="L171" s="1"/>
  <c r="G17"/>
  <c r="G20" i="25"/>
  <c r="G76"/>
  <c r="G75" s="1"/>
  <c r="G12"/>
  <c r="G11" s="1"/>
  <c r="G41"/>
  <c r="G51" i="36"/>
  <c r="G23"/>
  <c r="C50"/>
  <c r="C41"/>
  <c r="C42"/>
  <c r="L42" s="1"/>
  <c r="G12"/>
  <c r="G42" i="24"/>
  <c r="G12" s="1"/>
  <c r="G11" s="1"/>
  <c r="G71"/>
  <c r="G89" s="1"/>
  <c r="G20" i="11"/>
  <c r="L140"/>
  <c r="G18"/>
  <c r="G11"/>
  <c r="G179" i="4"/>
  <c r="G165"/>
  <c r="C166"/>
  <c r="L166" s="1"/>
  <c r="G18"/>
  <c r="G11"/>
  <c r="G46"/>
  <c r="C52" i="8"/>
  <c r="L52" s="1"/>
  <c r="G51"/>
  <c r="C51" s="1"/>
  <c r="L51" s="1"/>
  <c r="G18"/>
  <c r="L80" i="6"/>
  <c r="C77"/>
  <c r="C71"/>
  <c r="G86" i="7"/>
  <c r="C47"/>
  <c r="L47" s="1"/>
  <c r="G45"/>
  <c r="G102"/>
  <c r="C102" s="1"/>
  <c r="L102" s="1"/>
  <c r="G18"/>
  <c r="C13"/>
  <c r="L13" s="1"/>
  <c r="G11"/>
  <c r="J87" i="14"/>
  <c r="K395"/>
  <c r="K155" s="1"/>
  <c r="F264" i="12"/>
  <c r="B262"/>
  <c r="J385" i="14"/>
  <c r="D93"/>
  <c r="B267" i="12"/>
  <c r="J235"/>
  <c r="B253"/>
  <c r="H205"/>
  <c r="H90" i="14"/>
  <c r="H83" i="12"/>
  <c r="H80"/>
  <c r="D84"/>
  <c r="B327"/>
  <c r="H324"/>
  <c r="D118"/>
  <c r="I232"/>
  <c r="I387" i="14"/>
  <c r="I147" s="1"/>
  <c r="C206" i="12"/>
  <c r="G318" i="14"/>
  <c r="G95"/>
  <c r="F395"/>
  <c r="F155" s="1"/>
  <c r="K394"/>
  <c r="K154" s="1"/>
  <c r="J81" i="12"/>
  <c r="K73"/>
  <c r="G73"/>
  <c r="B319"/>
  <c r="F95" i="14"/>
  <c r="J162" i="12"/>
  <c r="K175"/>
  <c r="J24" i="28"/>
  <c r="F22" i="29"/>
  <c r="B57" i="25"/>
  <c r="J54" i="22"/>
  <c r="F19" i="17"/>
  <c r="D24" i="25"/>
  <c r="F25" i="24"/>
  <c r="F24" s="1"/>
  <c r="I17" i="30"/>
  <c r="F27" i="29"/>
  <c r="F24" s="1"/>
  <c r="J54" i="21"/>
  <c r="J25" i="17"/>
  <c r="J24" s="1"/>
  <c r="C26" i="25"/>
  <c r="L26" s="1"/>
  <c r="B53" i="22"/>
  <c r="H24"/>
  <c r="F27" i="21"/>
  <c r="F14" i="30"/>
  <c r="F11" s="1"/>
  <c r="J51" i="22"/>
  <c r="E51"/>
  <c r="B52"/>
  <c r="F22"/>
  <c r="E26" i="5"/>
  <c r="H21" i="27"/>
  <c r="I47"/>
  <c r="I46" s="1"/>
  <c r="E54" i="24"/>
  <c r="I54" i="22"/>
  <c r="I24" i="19"/>
  <c r="I24" i="20"/>
  <c r="F51" i="28"/>
  <c r="E25"/>
  <c r="E24" s="1"/>
  <c r="I51"/>
  <c r="C51" s="1"/>
  <c r="L51" s="1"/>
  <c r="D21" i="25"/>
  <c r="F28"/>
  <c r="F27" i="22"/>
  <c r="F24" s="1"/>
  <c r="B24" s="1"/>
  <c r="K11"/>
  <c r="D24" i="30"/>
  <c r="E22" i="29"/>
  <c r="F25" i="21"/>
  <c r="C43"/>
  <c r="L43" s="1"/>
  <c r="B49"/>
  <c r="F77" i="11"/>
  <c r="J20" i="29"/>
  <c r="H24" i="27"/>
  <c r="B49" i="5"/>
  <c r="B52"/>
  <c r="C50" i="28"/>
  <c r="C49" i="21"/>
  <c r="L49" s="1"/>
  <c r="B58"/>
  <c r="C44" i="24"/>
  <c r="L44" s="1"/>
  <c r="G24"/>
  <c r="H24" i="29"/>
  <c r="B57" i="24"/>
  <c r="F54" i="28"/>
  <c r="G24" i="25"/>
  <c r="B42" i="21"/>
  <c r="H24" i="17"/>
  <c r="I41" i="28"/>
  <c r="D17" i="5"/>
  <c r="K24" i="27"/>
  <c r="G21" i="25"/>
  <c r="E27" i="24"/>
  <c r="K24" i="22"/>
  <c r="J25" i="30"/>
  <c r="J24" s="1"/>
  <c r="G11"/>
  <c r="H24" i="28"/>
  <c r="C20" i="24"/>
  <c r="K24"/>
  <c r="D24" i="22"/>
  <c r="I21" i="6"/>
  <c r="L28" i="2"/>
  <c r="G11" i="6"/>
  <c r="H24"/>
  <c r="I24"/>
  <c r="L26" i="2"/>
  <c r="L114"/>
  <c r="B102"/>
  <c r="D17"/>
  <c r="D105"/>
  <c r="B105" s="1"/>
  <c r="B106"/>
  <c r="C110" i="9"/>
  <c r="L110" s="1"/>
  <c r="G20"/>
  <c r="B115"/>
  <c r="F114"/>
  <c r="I18" i="17"/>
  <c r="I17" s="1"/>
  <c r="I47"/>
  <c r="I46" s="1"/>
  <c r="I59" s="1"/>
  <c r="E25"/>
  <c r="E54"/>
  <c r="C54" s="1"/>
  <c r="L54" s="1"/>
  <c r="D20" i="28"/>
  <c r="B50"/>
  <c r="D25"/>
  <c r="D54"/>
  <c r="B55"/>
  <c r="D27"/>
  <c r="B27" s="1"/>
  <c r="B57"/>
  <c r="D28"/>
  <c r="B28" s="1"/>
  <c r="B58"/>
  <c r="F47" i="27"/>
  <c r="F18"/>
  <c r="F20" i="25"/>
  <c r="B20" s="1"/>
  <c r="B50"/>
  <c r="D23" i="29"/>
  <c r="B53"/>
  <c r="D25"/>
  <c r="D54"/>
  <c r="C58" i="28"/>
  <c r="L58" s="1"/>
  <c r="G28"/>
  <c r="C28" s="1"/>
  <c r="L28" s="1"/>
  <c r="C102" i="2"/>
  <c r="L102" s="1"/>
  <c r="C49" i="28"/>
  <c r="L49" s="1"/>
  <c r="G19"/>
  <c r="C19" s="1"/>
  <c r="L19" s="1"/>
  <c r="C55"/>
  <c r="L55" s="1"/>
  <c r="G25"/>
  <c r="G41" i="21"/>
  <c r="C41" s="1"/>
  <c r="L41" s="1"/>
  <c r="G12"/>
  <c r="C55"/>
  <c r="L55" s="1"/>
  <c r="G25"/>
  <c r="G24" s="1"/>
  <c r="C42" i="22"/>
  <c r="G41"/>
  <c r="G12"/>
  <c r="G22"/>
  <c r="G51"/>
  <c r="C52"/>
  <c r="L52" s="1"/>
  <c r="G25"/>
  <c r="G24" s="1"/>
  <c r="G54"/>
  <c r="E41" i="30"/>
  <c r="C42"/>
  <c r="L42" s="1"/>
  <c r="C48"/>
  <c r="E18"/>
  <c r="C53"/>
  <c r="L53" s="1"/>
  <c r="E23"/>
  <c r="I25"/>
  <c r="C25" s="1"/>
  <c r="L25" s="1"/>
  <c r="I54"/>
  <c r="C56" i="29"/>
  <c r="L56" s="1"/>
  <c r="G26"/>
  <c r="G24" s="1"/>
  <c r="B55" i="10"/>
  <c r="D54"/>
  <c r="F54" i="5"/>
  <c r="B55"/>
  <c r="J22" i="17"/>
  <c r="J21" s="1"/>
  <c r="J51"/>
  <c r="C26" i="22"/>
  <c r="L26" s="1"/>
  <c r="C28" i="17"/>
  <c r="L28" s="1"/>
  <c r="F54" i="27"/>
  <c r="D22" i="21"/>
  <c r="C43" i="5"/>
  <c r="B49" i="25"/>
  <c r="H51" i="22"/>
  <c r="B51" s="1"/>
  <c r="F19" i="27"/>
  <c r="B19" s="1"/>
  <c r="B57"/>
  <c r="B58" i="22"/>
  <c r="E41" i="5"/>
  <c r="F54" i="25"/>
  <c r="H54" i="22"/>
  <c r="K23" i="9"/>
  <c r="F25" i="25"/>
  <c r="F24" s="1"/>
  <c r="C41" i="29"/>
  <c r="L41" s="1"/>
  <c r="E41" i="25"/>
  <c r="H18" i="28"/>
  <c r="D41" i="15"/>
  <c r="D47" i="24"/>
  <c r="D18" i="28"/>
  <c r="D17" s="1"/>
  <c r="E18" i="27"/>
  <c r="E17" s="1"/>
  <c r="I41" i="30"/>
  <c r="G47" i="22"/>
  <c r="J51" i="25"/>
  <c r="B49" i="22"/>
  <c r="J51" i="27"/>
  <c r="G14" i="22"/>
  <c r="C14" s="1"/>
  <c r="F12" i="30"/>
  <c r="I22" i="27"/>
  <c r="I21" s="1"/>
  <c r="D23" i="22"/>
  <c r="B53" i="30"/>
  <c r="G23" i="29"/>
  <c r="I47" i="5"/>
  <c r="I22" i="17"/>
  <c r="I21" s="1"/>
  <c r="E26"/>
  <c r="C26" s="1"/>
  <c r="L26" s="1"/>
  <c r="E14" i="27"/>
  <c r="E11" s="1"/>
  <c r="H112" i="2"/>
  <c r="B107"/>
  <c r="I41" i="5"/>
  <c r="E18"/>
  <c r="C57" i="17"/>
  <c r="L57" s="1"/>
  <c r="C48" i="15"/>
  <c r="L48" s="1"/>
  <c r="C57" i="28"/>
  <c r="L57" s="1"/>
  <c r="K51"/>
  <c r="C43" i="27"/>
  <c r="L43" s="1"/>
  <c r="E54" i="25"/>
  <c r="E46" s="1"/>
  <c r="K54" i="24"/>
  <c r="K46" s="1"/>
  <c r="G51"/>
  <c r="K47" i="22"/>
  <c r="K46" s="1"/>
  <c r="K45" s="1"/>
  <c r="C58" i="30"/>
  <c r="L58" s="1"/>
  <c r="G54" i="29"/>
  <c r="G46" s="1"/>
  <c r="I21" i="19"/>
  <c r="K11" i="20"/>
  <c r="G20" i="22"/>
  <c r="C20" s="1"/>
  <c r="B56" i="25"/>
  <c r="G27" i="24"/>
  <c r="K12" i="29"/>
  <c r="K11" s="1"/>
  <c r="D27"/>
  <c r="B27" s="1"/>
  <c r="C44"/>
  <c r="L44" s="1"/>
  <c r="C48"/>
  <c r="G19" i="21"/>
  <c r="C19" s="1"/>
  <c r="L19" s="1"/>
  <c r="C53"/>
  <c r="L53" s="1"/>
  <c r="G54"/>
  <c r="C54" s="1"/>
  <c r="L54" s="1"/>
  <c r="K25"/>
  <c r="K24" s="1"/>
  <c r="B100" i="2"/>
  <c r="B101"/>
  <c r="J26" i="9"/>
  <c r="J114"/>
  <c r="E19" i="5"/>
  <c r="C49"/>
  <c r="L49" s="1"/>
  <c r="B43" i="28"/>
  <c r="D13"/>
  <c r="D11" s="1"/>
  <c r="F41" i="27"/>
  <c r="F12"/>
  <c r="B53"/>
  <c r="F23"/>
  <c r="B23" s="1"/>
  <c r="B56"/>
  <c r="F26"/>
  <c r="B44" i="21"/>
  <c r="D14"/>
  <c r="B14" s="1"/>
  <c r="F22" i="25"/>
  <c r="B22" s="1"/>
  <c r="B52"/>
  <c r="H54" i="24"/>
  <c r="H25"/>
  <c r="H24" s="1"/>
  <c r="F22" i="30"/>
  <c r="B22" s="1"/>
  <c r="F51"/>
  <c r="B51" s="1"/>
  <c r="F27"/>
  <c r="B57"/>
  <c r="D12" i="29"/>
  <c r="D11" s="1"/>
  <c r="D41"/>
  <c r="H22"/>
  <c r="H51"/>
  <c r="C58"/>
  <c r="L58" s="1"/>
  <c r="G28"/>
  <c r="G99" i="2"/>
  <c r="C99" s="1"/>
  <c r="L99" s="1"/>
  <c r="C111"/>
  <c r="L111" s="1"/>
  <c r="C23"/>
  <c r="L23" s="1"/>
  <c r="L115"/>
  <c r="C55" i="27"/>
  <c r="E25"/>
  <c r="G47" i="21"/>
  <c r="G18"/>
  <c r="I54" i="25"/>
  <c r="I25"/>
  <c r="I24" s="1"/>
  <c r="K12" i="24"/>
  <c r="K11" s="1"/>
  <c r="K41"/>
  <c r="G19" i="29"/>
  <c r="C49"/>
  <c r="L49" s="1"/>
  <c r="G22"/>
  <c r="G51"/>
  <c r="K22"/>
  <c r="K51"/>
  <c r="K46" s="1"/>
  <c r="K59" s="1"/>
  <c r="C28" i="22"/>
  <c r="L28" s="1"/>
  <c r="G21" i="9"/>
  <c r="H21" i="22"/>
  <c r="F18" i="30"/>
  <c r="F17" s="1"/>
  <c r="H51" i="24"/>
  <c r="D51" i="28"/>
  <c r="D46" s="1"/>
  <c r="F51" i="25"/>
  <c r="F41" i="30"/>
  <c r="E19" i="17"/>
  <c r="C19" s="1"/>
  <c r="L19" s="1"/>
  <c r="C109" i="9"/>
  <c r="L109" s="1"/>
  <c r="H21" i="6"/>
  <c r="B110" i="2"/>
  <c r="B23" i="6"/>
  <c r="C26"/>
  <c r="L26" s="1"/>
  <c r="H54" i="29"/>
  <c r="C58" i="17"/>
  <c r="L58" s="1"/>
  <c r="B56" i="28"/>
  <c r="B56" i="22"/>
  <c r="D28" i="29"/>
  <c r="B55" i="21"/>
  <c r="C58" i="27"/>
  <c r="L58" s="1"/>
  <c r="I46" i="30"/>
  <c r="I45" s="1"/>
  <c r="E12" i="5"/>
  <c r="E11" s="1"/>
  <c r="C43" i="22"/>
  <c r="B55" i="27"/>
  <c r="J41" i="30"/>
  <c r="K12" i="21"/>
  <c r="K11" s="1"/>
  <c r="G18" i="29"/>
  <c r="C18" s="1"/>
  <c r="B23" i="22"/>
  <c r="F26" i="9"/>
  <c r="F24" s="1"/>
  <c r="J54" i="27"/>
  <c r="I25"/>
  <c r="I24" s="1"/>
  <c r="J22" i="30"/>
  <c r="J21" s="1"/>
  <c r="G20" i="28"/>
  <c r="I41" i="27"/>
  <c r="C100" i="2"/>
  <c r="L100" s="1"/>
  <c r="K109"/>
  <c r="K104" s="1"/>
  <c r="K117" s="1"/>
  <c r="K22" i="9"/>
  <c r="C44" i="5"/>
  <c r="L44" s="1"/>
  <c r="H28" i="17"/>
  <c r="H54" i="28"/>
  <c r="E27" i="27"/>
  <c r="J54" i="25"/>
  <c r="K13" i="9"/>
  <c r="K19"/>
  <c r="C19" s="1"/>
  <c r="L19" s="1"/>
  <c r="C56" i="28"/>
  <c r="L56" s="1"/>
  <c r="B28" i="22"/>
  <c r="C49"/>
  <c r="L49" s="1"/>
  <c r="K17" i="30"/>
  <c r="K16" s="1"/>
  <c r="E51"/>
  <c r="C51" s="1"/>
  <c r="L51" s="1"/>
  <c r="K47" i="29"/>
  <c r="B56"/>
  <c r="H22" i="21"/>
  <c r="H21" s="1"/>
  <c r="D54"/>
  <c r="B54" s="1"/>
  <c r="D24" i="10"/>
  <c r="H17" i="20"/>
  <c r="H13" i="9"/>
  <c r="B13" s="1"/>
  <c r="F104" i="2"/>
  <c r="H21" i="5"/>
  <c r="J19"/>
  <c r="K28"/>
  <c r="K24" s="1"/>
  <c r="I14" i="17"/>
  <c r="E22"/>
  <c r="E21" s="1"/>
  <c r="E11" i="19"/>
  <c r="J27" i="9"/>
  <c r="C19" i="6"/>
  <c r="L19" s="1"/>
  <c r="H13" i="22"/>
  <c r="H19" i="9"/>
  <c r="K24" i="17"/>
  <c r="K46" i="27"/>
  <c r="K59" s="1"/>
  <c r="I19" i="5"/>
  <c r="I17" s="1"/>
  <c r="I13" i="17"/>
  <c r="I11" s="1"/>
  <c r="H24" i="15"/>
  <c r="K24"/>
  <c r="C54" i="28"/>
  <c r="L54" s="1"/>
  <c r="J21" i="2"/>
  <c r="G23" i="9"/>
  <c r="K27"/>
  <c r="G14"/>
  <c r="K14"/>
  <c r="H28"/>
  <c r="B27" i="6"/>
  <c r="I17" i="28"/>
  <c r="H21"/>
  <c r="G46" i="24"/>
  <c r="G45" s="1"/>
  <c r="H21"/>
  <c r="I21" i="29"/>
  <c r="J24" i="27"/>
  <c r="K11" i="17"/>
  <c r="H24" i="2"/>
  <c r="B14" i="28"/>
  <c r="K11"/>
  <c r="K21"/>
  <c r="C13"/>
  <c r="L13" s="1"/>
  <c r="I21"/>
  <c r="C14" i="24"/>
  <c r="L14" s="1"/>
  <c r="B26"/>
  <c r="B27" i="22"/>
  <c r="B28" i="30"/>
  <c r="B28" i="29"/>
  <c r="E24"/>
  <c r="D17" i="24"/>
  <c r="I21" i="21"/>
  <c r="F17" i="17"/>
  <c r="I11" i="22"/>
  <c r="H46" i="17"/>
  <c r="H45" s="1"/>
  <c r="B19" i="24"/>
  <c r="B13" i="30"/>
  <c r="C12"/>
  <c r="L12" s="1"/>
  <c r="H21" i="29"/>
  <c r="F21" i="22"/>
  <c r="G11" i="28"/>
  <c r="F24" i="27"/>
  <c r="B27"/>
  <c r="C27" i="5"/>
  <c r="L27" s="1"/>
  <c r="J21" i="6"/>
  <c r="C27"/>
  <c r="L27" s="1"/>
  <c r="C27" i="27"/>
  <c r="L27" s="1"/>
  <c r="I24" i="9"/>
  <c r="B20" i="22"/>
  <c r="C25" i="28"/>
  <c r="L25" s="1"/>
  <c r="C27"/>
  <c r="L27" s="1"/>
  <c r="K17"/>
  <c r="C26" i="27"/>
  <c r="L26" s="1"/>
  <c r="C19" i="25"/>
  <c r="L19" s="1"/>
  <c r="B27"/>
  <c r="K17" i="24"/>
  <c r="B28"/>
  <c r="I24" i="22"/>
  <c r="C27"/>
  <c r="L27" s="1"/>
  <c r="B27" i="30"/>
  <c r="C28"/>
  <c r="L28" s="1"/>
  <c r="E11" i="29"/>
  <c r="C14"/>
  <c r="L14" s="1"/>
  <c r="F24" i="21"/>
  <c r="C28"/>
  <c r="L28" s="1"/>
  <c r="F11"/>
  <c r="J11"/>
  <c r="K17"/>
  <c r="B19" i="30"/>
  <c r="C114" i="9"/>
  <c r="L114" s="1"/>
  <c r="C20" i="29"/>
  <c r="L20" s="1"/>
  <c r="B13" i="21"/>
  <c r="E17" i="2"/>
  <c r="B24" i="24"/>
  <c r="B27"/>
  <c r="C19"/>
  <c r="L19" s="1"/>
  <c r="C23"/>
  <c r="L23" s="1"/>
  <c r="K17" i="22"/>
  <c r="K11" i="30"/>
  <c r="K24"/>
  <c r="C13" i="29"/>
  <c r="L13" s="1"/>
  <c r="K24"/>
  <c r="E17" i="6"/>
  <c r="C18" i="30"/>
  <c r="B19" i="29"/>
  <c r="B22" i="5"/>
  <c r="C13" i="6"/>
  <c r="L13" s="1"/>
  <c r="K21" i="27"/>
  <c r="K16" s="1"/>
  <c r="K106" i="9"/>
  <c r="K105" s="1"/>
  <c r="K17" i="6"/>
  <c r="I21" i="2"/>
  <c r="D21" i="27"/>
  <c r="J24" i="9"/>
  <c r="B28" i="25"/>
  <c r="I21"/>
  <c r="H24"/>
  <c r="G21" i="24"/>
  <c r="C26"/>
  <c r="L26" s="1"/>
  <c r="C27"/>
  <c r="L27" s="1"/>
  <c r="C28"/>
  <c r="L28" s="1"/>
  <c r="B26" i="22"/>
  <c r="G21"/>
  <c r="C54"/>
  <c r="L54" s="1"/>
  <c r="C14" i="30"/>
  <c r="C20"/>
  <c r="I21"/>
  <c r="K46"/>
  <c r="K45" s="1"/>
  <c r="B26"/>
  <c r="B26" i="29"/>
  <c r="I11"/>
  <c r="I24"/>
  <c r="I17" i="6"/>
  <c r="G21" i="21"/>
  <c r="E24"/>
  <c r="F77" i="29"/>
  <c r="F76" s="1"/>
  <c r="J24"/>
  <c r="B25"/>
  <c r="K45"/>
  <c r="C26"/>
  <c r="L26" s="1"/>
  <c r="C28"/>
  <c r="L28" s="1"/>
  <c r="H72"/>
  <c r="H42" s="1"/>
  <c r="F71"/>
  <c r="C76"/>
  <c r="E75"/>
  <c r="E89"/>
  <c r="D89"/>
  <c r="F14"/>
  <c r="C27"/>
  <c r="L27" s="1"/>
  <c r="B80"/>
  <c r="K89"/>
  <c r="F23"/>
  <c r="F21" s="1"/>
  <c r="H74"/>
  <c r="H44" s="1"/>
  <c r="E47"/>
  <c r="B55"/>
  <c r="I54"/>
  <c r="C54" s="1"/>
  <c r="L54" s="1"/>
  <c r="I47"/>
  <c r="D75"/>
  <c r="J22"/>
  <c r="J21" s="1"/>
  <c r="D51"/>
  <c r="B51" s="1"/>
  <c r="H73"/>
  <c r="H43" s="1"/>
  <c r="C25"/>
  <c r="L25" s="1"/>
  <c r="J54"/>
  <c r="B54" s="1"/>
  <c r="E51"/>
  <c r="E19"/>
  <c r="D22"/>
  <c r="I51"/>
  <c r="E23"/>
  <c r="C23" s="1"/>
  <c r="L23" s="1"/>
  <c r="B49"/>
  <c r="C42"/>
  <c r="L42" s="1"/>
  <c r="B78" i="30"/>
  <c r="M78" s="1"/>
  <c r="H77"/>
  <c r="B12"/>
  <c r="H21"/>
  <c r="B23"/>
  <c r="G21"/>
  <c r="C26"/>
  <c r="L26" s="1"/>
  <c r="E24"/>
  <c r="D17"/>
  <c r="B20"/>
  <c r="C27"/>
  <c r="L27" s="1"/>
  <c r="E75"/>
  <c r="K89"/>
  <c r="F54"/>
  <c r="E47"/>
  <c r="E19"/>
  <c r="C19" s="1"/>
  <c r="L19" s="1"/>
  <c r="K23"/>
  <c r="K21" s="1"/>
  <c r="B50"/>
  <c r="C50"/>
  <c r="F76"/>
  <c r="D41"/>
  <c r="D71"/>
  <c r="I75"/>
  <c r="B43"/>
  <c r="B58"/>
  <c r="E54"/>
  <c r="I13"/>
  <c r="C13" s="1"/>
  <c r="L13" s="1"/>
  <c r="F71"/>
  <c r="C44"/>
  <c r="B56"/>
  <c r="F25"/>
  <c r="E22"/>
  <c r="D75"/>
  <c r="B49"/>
  <c r="C55"/>
  <c r="L55" s="1"/>
  <c r="C57"/>
  <c r="L57" s="1"/>
  <c r="E89" i="22"/>
  <c r="E75"/>
  <c r="D21"/>
  <c r="B21" s="1"/>
  <c r="B22"/>
  <c r="F41"/>
  <c r="F12"/>
  <c r="I89"/>
  <c r="I75"/>
  <c r="C23"/>
  <c r="L23" s="1"/>
  <c r="E21"/>
  <c r="B43"/>
  <c r="H71"/>
  <c r="K59"/>
  <c r="K75"/>
  <c r="K89"/>
  <c r="B19"/>
  <c r="C13"/>
  <c r="C22"/>
  <c r="L22" s="1"/>
  <c r="E41"/>
  <c r="D75"/>
  <c r="B73"/>
  <c r="J14"/>
  <c r="D71"/>
  <c r="C77"/>
  <c r="F13"/>
  <c r="E12"/>
  <c r="B25"/>
  <c r="C57"/>
  <c r="L57" s="1"/>
  <c r="E19"/>
  <c r="B50"/>
  <c r="I47"/>
  <c r="E47"/>
  <c r="C56"/>
  <c r="L56" s="1"/>
  <c r="C58"/>
  <c r="L58" s="1"/>
  <c r="D54"/>
  <c r="I51"/>
  <c r="E25"/>
  <c r="J13"/>
  <c r="C55"/>
  <c r="L55" s="1"/>
  <c r="G76"/>
  <c r="C53"/>
  <c r="L53" s="1"/>
  <c r="C144" i="23"/>
  <c r="B143"/>
  <c r="E136"/>
  <c r="E135" s="1"/>
  <c r="J136"/>
  <c r="J135" s="1"/>
  <c r="B101"/>
  <c r="C81"/>
  <c r="L81" s="1"/>
  <c r="G106"/>
  <c r="G119" s="1"/>
  <c r="B144"/>
  <c r="D47"/>
  <c r="C50"/>
  <c r="C53"/>
  <c r="L53" s="1"/>
  <c r="K212" i="14"/>
  <c r="H77" i="23"/>
  <c r="H76" s="1"/>
  <c r="H75" s="1"/>
  <c r="B50"/>
  <c r="B57"/>
  <c r="C29"/>
  <c r="L29" s="1"/>
  <c r="C111"/>
  <c r="L111" s="1"/>
  <c r="D106"/>
  <c r="D105" s="1"/>
  <c r="B137"/>
  <c r="I106"/>
  <c r="I119" s="1"/>
  <c r="D25"/>
  <c r="B43"/>
  <c r="C13"/>
  <c r="L13" s="1"/>
  <c r="C55"/>
  <c r="L55" s="1"/>
  <c r="B56"/>
  <c r="I54"/>
  <c r="C58"/>
  <c r="L58" s="1"/>
  <c r="B14"/>
  <c r="E89"/>
  <c r="B29"/>
  <c r="B27"/>
  <c r="C77"/>
  <c r="G41"/>
  <c r="B49"/>
  <c r="C107"/>
  <c r="L107" s="1"/>
  <c r="C141"/>
  <c r="L141" s="1"/>
  <c r="C42"/>
  <c r="K41"/>
  <c r="C44"/>
  <c r="L44" s="1"/>
  <c r="B26"/>
  <c r="G54"/>
  <c r="F77"/>
  <c r="F76" s="1"/>
  <c r="G24"/>
  <c r="K136"/>
  <c r="B131"/>
  <c r="B107"/>
  <c r="I21"/>
  <c r="D76"/>
  <c r="D89" s="1"/>
  <c r="K106"/>
  <c r="K105" s="1"/>
  <c r="C28"/>
  <c r="L28" s="1"/>
  <c r="F24"/>
  <c r="J24"/>
  <c r="F47"/>
  <c r="K149"/>
  <c r="K135"/>
  <c r="K119"/>
  <c r="K24"/>
  <c r="K16" s="1"/>
  <c r="C25"/>
  <c r="C22"/>
  <c r="L22" s="1"/>
  <c r="I75"/>
  <c r="I17"/>
  <c r="B28"/>
  <c r="C19"/>
  <c r="L19" s="1"/>
  <c r="F42"/>
  <c r="F12" s="1"/>
  <c r="F71"/>
  <c r="K89"/>
  <c r="K75"/>
  <c r="C76"/>
  <c r="E75"/>
  <c r="C26"/>
  <c r="L26" s="1"/>
  <c r="G11"/>
  <c r="B19"/>
  <c r="D119"/>
  <c r="C52"/>
  <c r="L52" s="1"/>
  <c r="D41"/>
  <c r="D17"/>
  <c r="G89"/>
  <c r="C49"/>
  <c r="L49" s="1"/>
  <c r="C43"/>
  <c r="L43" s="1"/>
  <c r="I135"/>
  <c r="C135" s="1"/>
  <c r="F112"/>
  <c r="F173" i="12" s="1"/>
  <c r="F209" i="14" s="1"/>
  <c r="E106" i="23"/>
  <c r="B140"/>
  <c r="B81"/>
  <c r="H136"/>
  <c r="B13"/>
  <c r="E54"/>
  <c r="F54"/>
  <c r="B54" s="1"/>
  <c r="D136"/>
  <c r="E41"/>
  <c r="C57"/>
  <c r="L57" s="1"/>
  <c r="D172" i="12"/>
  <c r="C14" i="23"/>
  <c r="L14" s="1"/>
  <c r="C20"/>
  <c r="L20" s="1"/>
  <c r="C27"/>
  <c r="L27" s="1"/>
  <c r="C23"/>
  <c r="L23" s="1"/>
  <c r="B142"/>
  <c r="F141"/>
  <c r="F136" s="1"/>
  <c r="K54"/>
  <c r="K46" s="1"/>
  <c r="E51"/>
  <c r="D75" i="24"/>
  <c r="D89"/>
  <c r="I75"/>
  <c r="I89"/>
  <c r="J13"/>
  <c r="H13"/>
  <c r="F12"/>
  <c r="K89"/>
  <c r="K75"/>
  <c r="G75"/>
  <c r="E24"/>
  <c r="C25"/>
  <c r="L25" s="1"/>
  <c r="F77"/>
  <c r="F76" s="1"/>
  <c r="D177" i="14"/>
  <c r="B23" i="24"/>
  <c r="D21"/>
  <c r="F21"/>
  <c r="H182" i="14"/>
  <c r="C50" i="24"/>
  <c r="I18"/>
  <c r="I17" s="1"/>
  <c r="I16" s="1"/>
  <c r="G18"/>
  <c r="G17" s="1"/>
  <c r="D51"/>
  <c r="J22"/>
  <c r="J21" s="1"/>
  <c r="B56"/>
  <c r="C56"/>
  <c r="L56" s="1"/>
  <c r="C58"/>
  <c r="L58" s="1"/>
  <c r="E22"/>
  <c r="K22"/>
  <c r="K21" s="1"/>
  <c r="C49"/>
  <c r="L49" s="1"/>
  <c r="I51"/>
  <c r="D170" i="14"/>
  <c r="D41" i="24"/>
  <c r="B49"/>
  <c r="B53"/>
  <c r="B52"/>
  <c r="B58"/>
  <c r="C52"/>
  <c r="L52" s="1"/>
  <c r="C53"/>
  <c r="L53" s="1"/>
  <c r="J199" i="14"/>
  <c r="F51" i="24"/>
  <c r="B55"/>
  <c r="J54"/>
  <c r="B54" s="1"/>
  <c r="K142" i="12"/>
  <c r="D168"/>
  <c r="H77" i="25"/>
  <c r="H76" s="1"/>
  <c r="K89"/>
  <c r="K75"/>
  <c r="F76"/>
  <c r="B13"/>
  <c r="B26"/>
  <c r="C14"/>
  <c r="L14" s="1"/>
  <c r="B19"/>
  <c r="D17"/>
  <c r="I75"/>
  <c r="I89"/>
  <c r="K45"/>
  <c r="K59"/>
  <c r="H21"/>
  <c r="C23"/>
  <c r="L23" s="1"/>
  <c r="E172" i="12"/>
  <c r="D71" i="25"/>
  <c r="D89" s="1"/>
  <c r="D75"/>
  <c r="J23"/>
  <c r="B23" s="1"/>
  <c r="C42"/>
  <c r="F21"/>
  <c r="C52"/>
  <c r="L52" s="1"/>
  <c r="E13"/>
  <c r="C13" s="1"/>
  <c r="L13" s="1"/>
  <c r="C56"/>
  <c r="L56" s="1"/>
  <c r="C58"/>
  <c r="L58" s="1"/>
  <c r="D54"/>
  <c r="I51"/>
  <c r="E18"/>
  <c r="K18"/>
  <c r="K17" s="1"/>
  <c r="E25"/>
  <c r="E27"/>
  <c r="C27" s="1"/>
  <c r="L27" s="1"/>
  <c r="K89" i="12"/>
  <c r="E59"/>
  <c r="E53"/>
  <c r="E89" i="25"/>
  <c r="B78"/>
  <c r="B53"/>
  <c r="H51"/>
  <c r="I12"/>
  <c r="F14"/>
  <c r="B14" s="1"/>
  <c r="C53"/>
  <c r="L53" s="1"/>
  <c r="C44"/>
  <c r="L44" s="1"/>
  <c r="H54"/>
  <c r="G51"/>
  <c r="C51" s="1"/>
  <c r="L51" s="1"/>
  <c r="E20"/>
  <c r="E22"/>
  <c r="K25"/>
  <c r="K24" s="1"/>
  <c r="H168" i="12"/>
  <c r="I59"/>
  <c r="G142"/>
  <c r="I18" i="25"/>
  <c r="I17" s="1"/>
  <c r="I16" s="1"/>
  <c r="B43"/>
  <c r="C48"/>
  <c r="C49"/>
  <c r="L49" s="1"/>
  <c r="G54"/>
  <c r="C54" s="1"/>
  <c r="L54" s="1"/>
  <c r="B165" i="12"/>
  <c r="F175"/>
  <c r="C176"/>
  <c r="L176" s="1"/>
  <c r="G172"/>
  <c r="C25" i="21"/>
  <c r="L25" s="1"/>
  <c r="I46"/>
  <c r="G89"/>
  <c r="G75"/>
  <c r="K75"/>
  <c r="K89"/>
  <c r="C22"/>
  <c r="L22" s="1"/>
  <c r="E21"/>
  <c r="E16" s="1"/>
  <c r="E89"/>
  <c r="C76"/>
  <c r="E75"/>
  <c r="F77"/>
  <c r="F76" s="1"/>
  <c r="F175" i="14"/>
  <c r="D46" i="21"/>
  <c r="B51"/>
  <c r="C27"/>
  <c r="L27" s="1"/>
  <c r="C20"/>
  <c r="C26"/>
  <c r="L26" s="1"/>
  <c r="D21"/>
  <c r="C48"/>
  <c r="D12"/>
  <c r="J22"/>
  <c r="J21" s="1"/>
  <c r="D27"/>
  <c r="F41"/>
  <c r="G13"/>
  <c r="B52"/>
  <c r="C58"/>
  <c r="L58" s="1"/>
  <c r="I75"/>
  <c r="G184" i="14"/>
  <c r="H25" i="21"/>
  <c r="D26"/>
  <c r="E14"/>
  <c r="C14" s="1"/>
  <c r="L14" s="1"/>
  <c r="D77"/>
  <c r="I12"/>
  <c r="D19"/>
  <c r="B19" s="1"/>
  <c r="D20"/>
  <c r="B20" s="1"/>
  <c r="K23"/>
  <c r="K21" s="1"/>
  <c r="C50"/>
  <c r="L50" s="1"/>
  <c r="B53"/>
  <c r="I18"/>
  <c r="C52"/>
  <c r="L52" s="1"/>
  <c r="D28"/>
  <c r="B28" s="1"/>
  <c r="C42"/>
  <c r="L42" s="1"/>
  <c r="B43"/>
  <c r="K47"/>
  <c r="K46" s="1"/>
  <c r="E51"/>
  <c r="C51" s="1"/>
  <c r="L51" s="1"/>
  <c r="F23"/>
  <c r="F21" s="1"/>
  <c r="D41"/>
  <c r="D49" i="12"/>
  <c r="H12" i="21"/>
  <c r="H11" s="1"/>
  <c r="G11" i="27"/>
  <c r="C12"/>
  <c r="L12" s="1"/>
  <c r="I89"/>
  <c r="I75"/>
  <c r="F75"/>
  <c r="E89"/>
  <c r="C76"/>
  <c r="E75"/>
  <c r="H75"/>
  <c r="B28"/>
  <c r="J75"/>
  <c r="K45"/>
  <c r="G46"/>
  <c r="K135"/>
  <c r="K149"/>
  <c r="J13"/>
  <c r="G75"/>
  <c r="G89"/>
  <c r="G264" i="14"/>
  <c r="B76" i="27"/>
  <c r="B25"/>
  <c r="C13"/>
  <c r="L13" s="1"/>
  <c r="D264" i="14"/>
  <c r="J18" i="27"/>
  <c r="J17" s="1"/>
  <c r="D75"/>
  <c r="B73"/>
  <c r="J72"/>
  <c r="J42" s="1"/>
  <c r="D136"/>
  <c r="C49"/>
  <c r="L49" s="1"/>
  <c r="H51"/>
  <c r="B58"/>
  <c r="G202" i="12"/>
  <c r="D26" i="27"/>
  <c r="I14"/>
  <c r="G28"/>
  <c r="C28" s="1"/>
  <c r="L28" s="1"/>
  <c r="C53"/>
  <c r="L53" s="1"/>
  <c r="G18"/>
  <c r="G17" s="1"/>
  <c r="K75"/>
  <c r="B207" i="12"/>
  <c r="G53"/>
  <c r="B48" i="27"/>
  <c r="B77"/>
  <c r="G23"/>
  <c r="G21" s="1"/>
  <c r="E22"/>
  <c r="D51"/>
  <c r="E51"/>
  <c r="C51" s="1"/>
  <c r="L51" s="1"/>
  <c r="C42"/>
  <c r="L42" s="1"/>
  <c r="C56"/>
  <c r="L56" s="1"/>
  <c r="H202" i="12"/>
  <c r="F22" i="27"/>
  <c r="I19"/>
  <c r="I17" s="1"/>
  <c r="C77"/>
  <c r="F74"/>
  <c r="F44" s="1"/>
  <c r="I145" i="12"/>
  <c r="C200"/>
  <c r="L200" s="1"/>
  <c r="E20" i="27"/>
  <c r="G182" i="14"/>
  <c r="F422"/>
  <c r="H198" i="12"/>
  <c r="C140"/>
  <c r="L140" s="1"/>
  <c r="B52" i="27"/>
  <c r="C48"/>
  <c r="J192" i="12"/>
  <c r="K44"/>
  <c r="K198"/>
  <c r="B206"/>
  <c r="J324"/>
  <c r="J75" i="28"/>
  <c r="H75"/>
  <c r="E89"/>
  <c r="E75"/>
  <c r="F17"/>
  <c r="J46"/>
  <c r="F75"/>
  <c r="D21"/>
  <c r="J65" i="14"/>
  <c r="J30" s="1"/>
  <c r="B76" i="28"/>
  <c r="F71"/>
  <c r="I75"/>
  <c r="I89"/>
  <c r="E11"/>
  <c r="C12"/>
  <c r="B23"/>
  <c r="B20"/>
  <c r="C14"/>
  <c r="L14" s="1"/>
  <c r="G21"/>
  <c r="C23"/>
  <c r="L23" s="1"/>
  <c r="C44"/>
  <c r="L44" s="1"/>
  <c r="B77"/>
  <c r="C171" i="12"/>
  <c r="K179" i="14"/>
  <c r="H291" i="12"/>
  <c r="H51" i="28"/>
  <c r="H19"/>
  <c r="H17" s="1"/>
  <c r="C42"/>
  <c r="G41"/>
  <c r="C53"/>
  <c r="L53" s="1"/>
  <c r="K75"/>
  <c r="F22"/>
  <c r="F21" s="1"/>
  <c r="E22"/>
  <c r="J59" i="12"/>
  <c r="C143"/>
  <c r="L143" s="1"/>
  <c r="K419" i="14"/>
  <c r="B48" i="28"/>
  <c r="K59" i="12"/>
  <c r="J168"/>
  <c r="F142"/>
  <c r="I49"/>
  <c r="B53" i="28"/>
  <c r="J22"/>
  <c r="J21" s="1"/>
  <c r="C43"/>
  <c r="L43" s="1"/>
  <c r="I47"/>
  <c r="K47"/>
  <c r="K46" s="1"/>
  <c r="D41"/>
  <c r="I20"/>
  <c r="I142" i="12"/>
  <c r="B290"/>
  <c r="C292"/>
  <c r="L292" s="1"/>
  <c r="E291"/>
  <c r="F47" i="28"/>
  <c r="F46" s="1"/>
  <c r="K145" i="12"/>
  <c r="B49" i="28"/>
  <c r="C52"/>
  <c r="L52" s="1"/>
  <c r="E18"/>
  <c r="G51" i="12"/>
  <c r="C417" i="14"/>
  <c r="L417" s="1"/>
  <c r="F294" i="12"/>
  <c r="E51"/>
  <c r="F182" i="14"/>
  <c r="E182"/>
  <c r="G34"/>
  <c r="B44" i="28"/>
  <c r="C133" i="12"/>
  <c r="I132"/>
  <c r="K49"/>
  <c r="J204" i="14"/>
  <c r="E204"/>
  <c r="A274" i="12"/>
  <c r="I145" i="14"/>
  <c r="I144" s="1"/>
  <c r="I384"/>
  <c r="G85"/>
  <c r="E414"/>
  <c r="D51"/>
  <c r="D258"/>
  <c r="E264"/>
  <c r="A186" i="12"/>
  <c r="A216" s="1"/>
  <c r="D301" i="14"/>
  <c r="D33"/>
  <c r="K108" i="12"/>
  <c r="E57"/>
  <c r="E26" s="1"/>
  <c r="B359" i="14"/>
  <c r="C283" i="12"/>
  <c r="L283" s="1"/>
  <c r="B417" i="14"/>
  <c r="I162" i="12"/>
  <c r="K75"/>
  <c r="J109"/>
  <c r="F201" i="14"/>
  <c r="F162" i="12"/>
  <c r="B225"/>
  <c r="D75"/>
  <c r="F192"/>
  <c r="G212" i="14"/>
  <c r="J215"/>
  <c r="I275"/>
  <c r="K324" i="12"/>
  <c r="F424" i="14"/>
  <c r="C231" i="12"/>
  <c r="C297" i="14"/>
  <c r="J298"/>
  <c r="G152"/>
  <c r="K192" i="12"/>
  <c r="I86"/>
  <c r="I34" i="14"/>
  <c r="B322" i="12"/>
  <c r="D111"/>
  <c r="C312"/>
  <c r="L312" s="1"/>
  <c r="D81" i="14"/>
  <c r="J120"/>
  <c r="E389"/>
  <c r="E388" s="1"/>
  <c r="D74" i="12"/>
  <c r="D87"/>
  <c r="B164"/>
  <c r="B233"/>
  <c r="K305" i="14"/>
  <c r="B140" i="12"/>
  <c r="B200"/>
  <c r="H386" i="14"/>
  <c r="H146" s="1"/>
  <c r="F89" i="12"/>
  <c r="K333" i="14"/>
  <c r="K331" s="1"/>
  <c r="H145" i="12"/>
  <c r="J395" i="14"/>
  <c r="J155" s="1"/>
  <c r="G45" i="12"/>
  <c r="K222"/>
  <c r="B169"/>
  <c r="E118"/>
  <c r="I122" i="14"/>
  <c r="I31" s="1"/>
  <c r="C290" i="12"/>
  <c r="L290" s="1"/>
  <c r="B266"/>
  <c r="I81"/>
  <c r="D205" i="14"/>
  <c r="I380"/>
  <c r="I140" s="1"/>
  <c r="J119" i="12"/>
  <c r="E168"/>
  <c r="K50"/>
  <c r="B273" i="14"/>
  <c r="B144" i="12"/>
  <c r="D198"/>
  <c r="E257"/>
  <c r="B355" i="14"/>
  <c r="I205" i="12"/>
  <c r="D192"/>
  <c r="E385" i="14"/>
  <c r="E145" s="1"/>
  <c r="F83" i="12"/>
  <c r="G81"/>
  <c r="D317"/>
  <c r="I281"/>
  <c r="B293"/>
  <c r="I198" i="14"/>
  <c r="C141" i="12"/>
  <c r="H123" i="14"/>
  <c r="E192" i="12"/>
  <c r="K80"/>
  <c r="K78" s="1"/>
  <c r="F119" i="14"/>
  <c r="B194" i="12"/>
  <c r="E354" i="14"/>
  <c r="H75" i="12"/>
  <c r="C208"/>
  <c r="L208" s="1"/>
  <c r="J175"/>
  <c r="H304" i="14"/>
  <c r="H94" s="1"/>
  <c r="K35"/>
  <c r="H142" i="12"/>
  <c r="F287"/>
  <c r="F213" i="14"/>
  <c r="K81" i="12"/>
  <c r="K265" i="14"/>
  <c r="C265" s="1"/>
  <c r="L265" s="1"/>
  <c r="G111"/>
  <c r="G302"/>
  <c r="E202" i="12"/>
  <c r="C204"/>
  <c r="L204" s="1"/>
  <c r="I324"/>
  <c r="F59"/>
  <c r="J125" i="14"/>
  <c r="J332"/>
  <c r="J331" s="1"/>
  <c r="F394"/>
  <c r="F154" s="1"/>
  <c r="G386"/>
  <c r="G146" s="1"/>
  <c r="G144" s="1"/>
  <c r="K386"/>
  <c r="K146" s="1"/>
  <c r="K202" i="12"/>
  <c r="H287"/>
  <c r="J118"/>
  <c r="C323"/>
  <c r="L323" s="1"/>
  <c r="K54"/>
  <c r="D386" i="14"/>
  <c r="D146" s="1"/>
  <c r="D232" i="12"/>
  <c r="J117"/>
  <c r="J110"/>
  <c r="C322"/>
  <c r="E117"/>
  <c r="C194"/>
  <c r="L194" s="1"/>
  <c r="C298"/>
  <c r="L298" s="1"/>
  <c r="G93" i="14"/>
  <c r="G89" i="12"/>
  <c r="J261" i="14"/>
  <c r="H205"/>
  <c r="K74" i="12"/>
  <c r="I45"/>
  <c r="I257"/>
  <c r="B351" i="14"/>
  <c r="E379"/>
  <c r="E139" s="1"/>
  <c r="C199" i="12"/>
  <c r="L199" s="1"/>
  <c r="C146"/>
  <c r="F80"/>
  <c r="H414" i="14"/>
  <c r="F122"/>
  <c r="F31" s="1"/>
  <c r="B362"/>
  <c r="F25" i="12"/>
  <c r="D207" i="14"/>
  <c r="H178"/>
  <c r="K201"/>
  <c r="K45" i="12"/>
  <c r="I214" i="14"/>
  <c r="I269"/>
  <c r="C269" s="1"/>
  <c r="L269" s="1"/>
  <c r="I53" i="12"/>
  <c r="I207" i="14"/>
  <c r="I51" i="12"/>
  <c r="C253"/>
  <c r="L253" s="1"/>
  <c r="E380" i="14"/>
  <c r="E104" i="12"/>
  <c r="C163"/>
  <c r="L163" s="1"/>
  <c r="E199" i="14"/>
  <c r="E162" i="12"/>
  <c r="F113"/>
  <c r="F261"/>
  <c r="F389" i="14"/>
  <c r="G115"/>
  <c r="K288"/>
  <c r="E232" i="12"/>
  <c r="E83"/>
  <c r="C233"/>
  <c r="L233" s="1"/>
  <c r="E299" i="14"/>
  <c r="E298" s="1"/>
  <c r="H422"/>
  <c r="H294" i="12"/>
  <c r="E324" i="14"/>
  <c r="I119"/>
  <c r="D198"/>
  <c r="J303"/>
  <c r="J93" s="1"/>
  <c r="J87" i="12"/>
  <c r="B237"/>
  <c r="F304" i="14"/>
  <c r="B238" i="12"/>
  <c r="F88"/>
  <c r="J304" i="14"/>
  <c r="J94" s="1"/>
  <c r="J88" i="12"/>
  <c r="K302" i="14"/>
  <c r="K86" i="12"/>
  <c r="K235"/>
  <c r="J305" i="14"/>
  <c r="J89" i="12"/>
  <c r="B239"/>
  <c r="I123" i="14"/>
  <c r="K125"/>
  <c r="I117" i="12"/>
  <c r="I393" i="14"/>
  <c r="I153" s="1"/>
  <c r="I118" i="12"/>
  <c r="I394" i="14"/>
  <c r="I154" s="1"/>
  <c r="I119" i="12"/>
  <c r="I395" i="14"/>
  <c r="I155" s="1"/>
  <c r="C261"/>
  <c r="L261" s="1"/>
  <c r="J358"/>
  <c r="E251" i="12"/>
  <c r="E43"/>
  <c r="B29"/>
  <c r="K421" i="14"/>
  <c r="F80"/>
  <c r="C164" i="12"/>
  <c r="L164" s="1"/>
  <c r="C174"/>
  <c r="I202"/>
  <c r="E110" i="14"/>
  <c r="B200"/>
  <c r="K105" i="12"/>
  <c r="K381" i="14"/>
  <c r="K251" i="12"/>
  <c r="I80"/>
  <c r="I296" i="14"/>
  <c r="C230" i="12"/>
  <c r="L230" s="1"/>
  <c r="C185" i="14"/>
  <c r="L185" s="1"/>
  <c r="I210"/>
  <c r="I172" i="12"/>
  <c r="C225"/>
  <c r="L225" s="1"/>
  <c r="G291" i="14"/>
  <c r="G75" i="12"/>
  <c r="E321" i="14"/>
  <c r="E75" i="12"/>
  <c r="E311"/>
  <c r="B282"/>
  <c r="D409" i="14"/>
  <c r="D281" i="12"/>
  <c r="H409" i="14"/>
  <c r="H281" i="12"/>
  <c r="J410" i="14"/>
  <c r="J281" i="12"/>
  <c r="F408" i="14"/>
  <c r="C284" i="12"/>
  <c r="L284" s="1"/>
  <c r="I411" i="14"/>
  <c r="I51" s="1"/>
  <c r="D415"/>
  <c r="D287" i="12"/>
  <c r="B289"/>
  <c r="D416" i="14"/>
  <c r="G416"/>
  <c r="G287" i="12"/>
  <c r="G420" i="14"/>
  <c r="C293" i="12"/>
  <c r="L293" s="1"/>
  <c r="C295"/>
  <c r="I422" i="14"/>
  <c r="I294" i="12"/>
  <c r="C296"/>
  <c r="L296" s="1"/>
  <c r="E423" i="14"/>
  <c r="B297" i="12"/>
  <c r="J294"/>
  <c r="J424" i="14"/>
  <c r="C425"/>
  <c r="L425" s="1"/>
  <c r="E35"/>
  <c r="H35"/>
  <c r="F264"/>
  <c r="I81"/>
  <c r="E259"/>
  <c r="C193" i="12"/>
  <c r="L193" s="1"/>
  <c r="C259"/>
  <c r="L259" s="1"/>
  <c r="E386" i="14"/>
  <c r="E110" i="12"/>
  <c r="E108" s="1"/>
  <c r="D422" i="14"/>
  <c r="B295" i="12"/>
  <c r="D423" i="14"/>
  <c r="B296" i="12"/>
  <c r="E268" i="14"/>
  <c r="D294"/>
  <c r="G258"/>
  <c r="H81" i="12"/>
  <c r="H297" i="14"/>
  <c r="J57" i="12"/>
  <c r="J205"/>
  <c r="H275" i="14"/>
  <c r="H59" i="12"/>
  <c r="B360" i="14"/>
  <c r="H389"/>
  <c r="H149" s="1"/>
  <c r="H113" i="12"/>
  <c r="H385" i="14"/>
  <c r="H257" i="12"/>
  <c r="H109"/>
  <c r="K258" i="14"/>
  <c r="K84" i="12"/>
  <c r="K300" i="14"/>
  <c r="K232" i="12"/>
  <c r="K261"/>
  <c r="K389" i="14"/>
  <c r="K149" s="1"/>
  <c r="K113" i="12"/>
  <c r="K112" s="1"/>
  <c r="K172"/>
  <c r="C173"/>
  <c r="L173" s="1"/>
  <c r="K53"/>
  <c r="E79"/>
  <c r="E295" i="14"/>
  <c r="C229" i="12"/>
  <c r="L229" s="1"/>
  <c r="E117" i="14"/>
  <c r="F84" i="12"/>
  <c r="F300" i="14"/>
  <c r="F232" i="12"/>
  <c r="C274" i="14"/>
  <c r="L274" s="1"/>
  <c r="G213"/>
  <c r="C177" i="12"/>
  <c r="L177" s="1"/>
  <c r="G175"/>
  <c r="G120" i="14"/>
  <c r="G43" i="12"/>
  <c r="G169" i="14"/>
  <c r="G132" i="12"/>
  <c r="E171" i="14"/>
  <c r="C135" i="12"/>
  <c r="E45"/>
  <c r="E50"/>
  <c r="I138"/>
  <c r="I176" i="14"/>
  <c r="D184"/>
  <c r="B148" i="12"/>
  <c r="J320" i="14"/>
  <c r="B320" s="1"/>
  <c r="B313" i="12"/>
  <c r="F321" i="14"/>
  <c r="B321" s="1"/>
  <c r="B314" i="12"/>
  <c r="E422" i="14"/>
  <c r="E210"/>
  <c r="C314" i="12"/>
  <c r="L314" s="1"/>
  <c r="I75"/>
  <c r="K65" i="14"/>
  <c r="K30" s="1"/>
  <c r="K120"/>
  <c r="E90"/>
  <c r="F116" i="12"/>
  <c r="F392" i="14"/>
  <c r="D297"/>
  <c r="D81" i="12"/>
  <c r="B231"/>
  <c r="J302" i="14"/>
  <c r="J86" i="12"/>
  <c r="H302" i="14"/>
  <c r="H235" i="12"/>
  <c r="H86"/>
  <c r="E302" i="14"/>
  <c r="E86" i="12"/>
  <c r="E235"/>
  <c r="C236"/>
  <c r="L236" s="1"/>
  <c r="D119"/>
  <c r="D395" i="14"/>
  <c r="B268" i="12"/>
  <c r="J381" i="14"/>
  <c r="J141" s="1"/>
  <c r="J290"/>
  <c r="J74" i="12"/>
  <c r="H105"/>
  <c r="H381" i="14"/>
  <c r="H141" s="1"/>
  <c r="H261"/>
  <c r="H192" i="12"/>
  <c r="I222"/>
  <c r="I290" i="14"/>
  <c r="I168" i="12"/>
  <c r="I205" i="14"/>
  <c r="C179" i="12"/>
  <c r="L179" s="1"/>
  <c r="I215" i="14"/>
  <c r="I175" i="12"/>
  <c r="I213" i="14"/>
  <c r="I114" i="12"/>
  <c r="I390" i="14"/>
  <c r="I150" s="1"/>
  <c r="I180"/>
  <c r="I54" i="12"/>
  <c r="I83"/>
  <c r="I299" i="14"/>
  <c r="B178" i="12"/>
  <c r="D214" i="14"/>
  <c r="B176" i="12"/>
  <c r="D175"/>
  <c r="D212" i="14"/>
  <c r="D270"/>
  <c r="D60" s="1"/>
  <c r="B204" i="12"/>
  <c r="D54"/>
  <c r="D23" s="1"/>
  <c r="D116" i="14"/>
  <c r="B170" i="12"/>
  <c r="D50"/>
  <c r="E105"/>
  <c r="E381" i="14"/>
  <c r="E141" s="1"/>
  <c r="E179"/>
  <c r="E142" i="12"/>
  <c r="C260"/>
  <c r="L260" s="1"/>
  <c r="E387" i="14"/>
  <c r="E147" s="1"/>
  <c r="C201" i="12"/>
  <c r="L201" s="1"/>
  <c r="E267" i="14"/>
  <c r="F268"/>
  <c r="F386"/>
  <c r="F146" s="1"/>
  <c r="B259" i="12"/>
  <c r="F168"/>
  <c r="F206" i="14"/>
  <c r="F50" i="12"/>
  <c r="B199"/>
  <c r="F198"/>
  <c r="G380" i="14"/>
  <c r="G140" s="1"/>
  <c r="G104" i="12"/>
  <c r="G44"/>
  <c r="G162"/>
  <c r="G200" i="14"/>
  <c r="B318" i="12"/>
  <c r="F317"/>
  <c r="F325" i="14"/>
  <c r="J317" i="12"/>
  <c r="J325" i="14"/>
  <c r="J324" s="1"/>
  <c r="J83" i="12"/>
  <c r="J329" i="14"/>
  <c r="J89" s="1"/>
  <c r="F330"/>
  <c r="F328" s="1"/>
  <c r="F321" i="12"/>
  <c r="F333" i="14"/>
  <c r="B333" s="1"/>
  <c r="B326" i="12"/>
  <c r="D334" i="14"/>
  <c r="D324" i="12"/>
  <c r="E335" i="14"/>
  <c r="C335" s="1"/>
  <c r="L335" s="1"/>
  <c r="C328" i="12"/>
  <c r="L328" s="1"/>
  <c r="G294"/>
  <c r="G423" i="14"/>
  <c r="C178" i="12"/>
  <c r="L178" s="1"/>
  <c r="E175"/>
  <c r="G90" i="14"/>
  <c r="F140"/>
  <c r="D92"/>
  <c r="E395"/>
  <c r="E391" s="1"/>
  <c r="C268" i="12"/>
  <c r="L268" s="1"/>
  <c r="E119"/>
  <c r="E305" i="14"/>
  <c r="C239" i="12"/>
  <c r="L239" s="1"/>
  <c r="E89"/>
  <c r="C273" i="14"/>
  <c r="L273" s="1"/>
  <c r="F393"/>
  <c r="F153" s="1"/>
  <c r="F117" i="12"/>
  <c r="F235"/>
  <c r="F302" i="14"/>
  <c r="D235" i="12"/>
  <c r="B236"/>
  <c r="D86"/>
  <c r="D27" i="14"/>
  <c r="J103" i="12"/>
  <c r="J379" i="14"/>
  <c r="J139" s="1"/>
  <c r="H251" i="12"/>
  <c r="H379" i="14"/>
  <c r="J119"/>
  <c r="J296"/>
  <c r="J228" i="12"/>
  <c r="J80"/>
  <c r="H215" i="14"/>
  <c r="B179" i="12"/>
  <c r="I192"/>
  <c r="I259" i="14"/>
  <c r="D57" i="12"/>
  <c r="D205"/>
  <c r="D300" i="14"/>
  <c r="B234" i="12"/>
  <c r="D119" i="14"/>
  <c r="D358"/>
  <c r="F381"/>
  <c r="F141" s="1"/>
  <c r="B254" i="12"/>
  <c r="F251"/>
  <c r="C223"/>
  <c r="L223" s="1"/>
  <c r="G289" i="14"/>
  <c r="G222" i="12"/>
  <c r="G111"/>
  <c r="G387" i="14"/>
  <c r="G147" s="1"/>
  <c r="I169"/>
  <c r="I43" i="12"/>
  <c r="D183" i="14"/>
  <c r="B147" i="12"/>
  <c r="D145"/>
  <c r="E184" i="14"/>
  <c r="E145" i="12"/>
  <c r="D80"/>
  <c r="D326" i="14"/>
  <c r="G326"/>
  <c r="G324" s="1"/>
  <c r="G317" i="12"/>
  <c r="C319"/>
  <c r="L319" s="1"/>
  <c r="K326" i="14"/>
  <c r="K324" s="1"/>
  <c r="K317" i="12"/>
  <c r="I330" i="14"/>
  <c r="C330" s="1"/>
  <c r="L330" s="1"/>
  <c r="I321" i="12"/>
  <c r="I84"/>
  <c r="E332" i="14"/>
  <c r="C332" s="1"/>
  <c r="L332" s="1"/>
  <c r="C325" i="12"/>
  <c r="L325" s="1"/>
  <c r="E324"/>
  <c r="E333" i="14"/>
  <c r="E93" s="1"/>
  <c r="C326" i="12"/>
  <c r="L326" s="1"/>
  <c r="C327"/>
  <c r="L327" s="1"/>
  <c r="G334" i="14"/>
  <c r="G324" i="12"/>
  <c r="D335" i="14"/>
  <c r="D89" i="12"/>
  <c r="B328"/>
  <c r="H335" i="14"/>
  <c r="H95" s="1"/>
  <c r="H89" i="12"/>
  <c r="C410" i="14"/>
  <c r="L410" s="1"/>
  <c r="H410"/>
  <c r="B283" i="12"/>
  <c r="B284"/>
  <c r="F281"/>
  <c r="C288"/>
  <c r="L288" s="1"/>
  <c r="E287"/>
  <c r="E424" i="14"/>
  <c r="E34" s="1"/>
  <c r="C297" i="12"/>
  <c r="L297" s="1"/>
  <c r="D361" i="14"/>
  <c r="C29" i="12"/>
  <c r="L29" s="1"/>
  <c r="C415" i="14"/>
  <c r="L415" s="1"/>
  <c r="G178"/>
  <c r="G87"/>
  <c r="J79" i="12"/>
  <c r="C237"/>
  <c r="L237" s="1"/>
  <c r="E87"/>
  <c r="E264"/>
  <c r="E116"/>
  <c r="H104"/>
  <c r="H260" i="14"/>
  <c r="B208" i="12"/>
  <c r="B177"/>
  <c r="H175"/>
  <c r="I251"/>
  <c r="I379" i="14"/>
  <c r="D103" i="12"/>
  <c r="D251"/>
  <c r="D261"/>
  <c r="D113"/>
  <c r="D112" s="1"/>
  <c r="D179" i="14"/>
  <c r="B143" i="12"/>
  <c r="D142"/>
  <c r="C224"/>
  <c r="L224" s="1"/>
  <c r="E74"/>
  <c r="E222"/>
  <c r="F115" i="14"/>
  <c r="G210"/>
  <c r="G54" i="12"/>
  <c r="G268" i="14"/>
  <c r="K132" i="12"/>
  <c r="K171" i="14"/>
  <c r="K177"/>
  <c r="K51" i="12"/>
  <c r="G145"/>
  <c r="D319" i="14"/>
  <c r="C313" i="12"/>
  <c r="L313" s="1"/>
  <c r="E320" i="14"/>
  <c r="I325"/>
  <c r="I324" s="1"/>
  <c r="C318" i="12"/>
  <c r="L318" s="1"/>
  <c r="I317"/>
  <c r="G409" i="14"/>
  <c r="G408" s="1"/>
  <c r="C282" i="12"/>
  <c r="L282" s="1"/>
  <c r="G35" i="14"/>
  <c r="B195" i="12"/>
  <c r="E84"/>
  <c r="F75"/>
  <c r="B193"/>
  <c r="C263"/>
  <c r="L263" s="1"/>
  <c r="C258"/>
  <c r="L258" s="1"/>
  <c r="I311"/>
  <c r="E328" i="14"/>
  <c r="H87" i="12"/>
  <c r="H303" i="14"/>
  <c r="H93" s="1"/>
  <c r="C238" i="12"/>
  <c r="L238" s="1"/>
  <c r="G235"/>
  <c r="K304" i="14"/>
  <c r="K88" i="12"/>
  <c r="I392" i="14"/>
  <c r="I264" i="12"/>
  <c r="J114"/>
  <c r="J390" i="14"/>
  <c r="J266"/>
  <c r="J50" i="12"/>
  <c r="H119" i="14"/>
  <c r="H296"/>
  <c r="H228" i="12"/>
  <c r="B230"/>
  <c r="K199" i="14"/>
  <c r="K43" i="12"/>
  <c r="K122" i="14"/>
  <c r="K31" s="1"/>
  <c r="K295"/>
  <c r="K85" s="1"/>
  <c r="K228" i="12"/>
  <c r="D269" i="14"/>
  <c r="D202" i="12"/>
  <c r="C144"/>
  <c r="L144" s="1"/>
  <c r="E54"/>
  <c r="F390" i="14"/>
  <c r="F150" s="1"/>
  <c r="F109" i="12"/>
  <c r="F257"/>
  <c r="B258"/>
  <c r="F385" i="14"/>
  <c r="F145" s="1"/>
  <c r="G83" i="12"/>
  <c r="G232"/>
  <c r="G299" i="14"/>
  <c r="G206"/>
  <c r="G50" i="12"/>
  <c r="F145"/>
  <c r="B146"/>
  <c r="E183" i="14"/>
  <c r="C147" i="12"/>
  <c r="L147" s="1"/>
  <c r="K320" i="14"/>
  <c r="K80" s="1"/>
  <c r="K311" i="12"/>
  <c r="E327" i="14"/>
  <c r="E87" s="1"/>
  <c r="C320" i="12"/>
  <c r="L320" s="1"/>
  <c r="H327" i="14"/>
  <c r="B327" s="1"/>
  <c r="B320" i="12"/>
  <c r="D329" i="14"/>
  <c r="D83" i="12"/>
  <c r="K321"/>
  <c r="K83"/>
  <c r="K329" i="14"/>
  <c r="D45" i="12"/>
  <c r="F27" i="14"/>
  <c r="K111" i="12"/>
  <c r="D379" i="14"/>
  <c r="D162" i="12"/>
  <c r="E290" i="14"/>
  <c r="C203" i="12"/>
  <c r="L203" s="1"/>
  <c r="F291" i="14"/>
  <c r="F259"/>
  <c r="I319"/>
  <c r="I318" s="1"/>
  <c r="G291" i="12"/>
  <c r="E420" i="14"/>
  <c r="I102" i="12"/>
  <c r="H81" i="14"/>
  <c r="H80"/>
  <c r="H232" i="12"/>
  <c r="G281"/>
  <c r="K294"/>
  <c r="H74"/>
  <c r="H84"/>
  <c r="H50"/>
  <c r="C149"/>
  <c r="L149" s="1"/>
  <c r="D228"/>
  <c r="E114"/>
  <c r="J81" i="14"/>
  <c r="B12" i="15"/>
  <c r="D77"/>
  <c r="C28"/>
  <c r="L28" s="1"/>
  <c r="C57"/>
  <c r="L57" s="1"/>
  <c r="B73"/>
  <c r="F71"/>
  <c r="B79"/>
  <c r="C72"/>
  <c r="L72" s="1"/>
  <c r="C74"/>
  <c r="L74" s="1"/>
  <c r="C88"/>
  <c r="L88" s="1"/>
  <c r="E81"/>
  <c r="B111"/>
  <c r="C173"/>
  <c r="L173" s="1"/>
  <c r="F47"/>
  <c r="G17"/>
  <c r="C50"/>
  <c r="C87"/>
  <c r="L87" s="1"/>
  <c r="C55"/>
  <c r="L55" s="1"/>
  <c r="D71"/>
  <c r="B71" s="1"/>
  <c r="B80"/>
  <c r="C78"/>
  <c r="F106"/>
  <c r="F105" s="1"/>
  <c r="C111"/>
  <c r="L111" s="1"/>
  <c r="C107"/>
  <c r="L107" s="1"/>
  <c r="H106"/>
  <c r="H105" s="1"/>
  <c r="C44"/>
  <c r="K21"/>
  <c r="G24"/>
  <c r="J84"/>
  <c r="G21"/>
  <c r="I54"/>
  <c r="C54" s="1"/>
  <c r="L54" s="1"/>
  <c r="F84"/>
  <c r="D81"/>
  <c r="C86"/>
  <c r="L86" s="1"/>
  <c r="L110"/>
  <c r="B160"/>
  <c r="B170"/>
  <c r="I17"/>
  <c r="B27"/>
  <c r="H84"/>
  <c r="K17"/>
  <c r="K47"/>
  <c r="K46" s="1"/>
  <c r="F54"/>
  <c r="B55"/>
  <c r="B56"/>
  <c r="B26"/>
  <c r="B58"/>
  <c r="B104"/>
  <c r="H101"/>
  <c r="J105"/>
  <c r="H81"/>
  <c r="H21"/>
  <c r="B82"/>
  <c r="F81"/>
  <c r="B81" s="1"/>
  <c r="I165"/>
  <c r="C170"/>
  <c r="L170" s="1"/>
  <c r="B53"/>
  <c r="D51"/>
  <c r="D165"/>
  <c r="B85"/>
  <c r="D84"/>
  <c r="I81"/>
  <c r="C82"/>
  <c r="L82" s="1"/>
  <c r="D106"/>
  <c r="B114"/>
  <c r="E119"/>
  <c r="E105"/>
  <c r="D47"/>
  <c r="B49"/>
  <c r="I41"/>
  <c r="C52"/>
  <c r="L52" s="1"/>
  <c r="E51"/>
  <c r="B19"/>
  <c r="F24"/>
  <c r="K84"/>
  <c r="K106"/>
  <c r="G119"/>
  <c r="C49"/>
  <c r="L49" s="1"/>
  <c r="F78"/>
  <c r="F18" s="1"/>
  <c r="F166"/>
  <c r="F165" s="1"/>
  <c r="C83"/>
  <c r="L83" s="1"/>
  <c r="G81"/>
  <c r="C81" s="1"/>
  <c r="L81" s="1"/>
  <c r="J54"/>
  <c r="J24"/>
  <c r="B52"/>
  <c r="J21"/>
  <c r="C85"/>
  <c r="E84"/>
  <c r="C43"/>
  <c r="L43" s="1"/>
  <c r="C13"/>
  <c r="L13" s="1"/>
  <c r="E164"/>
  <c r="B43"/>
  <c r="B13"/>
  <c r="B48"/>
  <c r="H47"/>
  <c r="B88"/>
  <c r="D17"/>
  <c r="G71"/>
  <c r="E71"/>
  <c r="C73"/>
  <c r="L73" s="1"/>
  <c r="E77"/>
  <c r="C79"/>
  <c r="L79" s="1"/>
  <c r="C19"/>
  <c r="L19" s="1"/>
  <c r="G84"/>
  <c r="I106"/>
  <c r="C106" s="1"/>
  <c r="C114"/>
  <c r="L114" s="1"/>
  <c r="C80"/>
  <c r="L80" s="1"/>
  <c r="C20"/>
  <c r="K178"/>
  <c r="C23"/>
  <c r="L23" s="1"/>
  <c r="C14"/>
  <c r="H41"/>
  <c r="I21"/>
  <c r="D21"/>
  <c r="B57"/>
  <c r="B83"/>
  <c r="C101"/>
  <c r="K11"/>
  <c r="G46"/>
  <c r="C53"/>
  <c r="L53" s="1"/>
  <c r="I51"/>
  <c r="F101"/>
  <c r="I11"/>
  <c r="B72"/>
  <c r="G41"/>
  <c r="K77"/>
  <c r="E41"/>
  <c r="I71"/>
  <c r="B86"/>
  <c r="F75" i="17"/>
  <c r="H105"/>
  <c r="B80"/>
  <c r="J20"/>
  <c r="K75"/>
  <c r="B78"/>
  <c r="H77"/>
  <c r="H18"/>
  <c r="E105"/>
  <c r="K149"/>
  <c r="K135"/>
  <c r="F114"/>
  <c r="B114" s="1"/>
  <c r="E71"/>
  <c r="C73"/>
  <c r="L73" s="1"/>
  <c r="E13"/>
  <c r="E76"/>
  <c r="D20"/>
  <c r="B50"/>
  <c r="B52"/>
  <c r="F22"/>
  <c r="F21" s="1"/>
  <c r="F51"/>
  <c r="G41"/>
  <c r="C41" s="1"/>
  <c r="L41" s="1"/>
  <c r="G12"/>
  <c r="C12" s="1"/>
  <c r="G13"/>
  <c r="C43"/>
  <c r="L43" s="1"/>
  <c r="C52"/>
  <c r="L52" s="1"/>
  <c r="G22"/>
  <c r="G21" s="1"/>
  <c r="G51"/>
  <c r="C51" s="1"/>
  <c r="L51" s="1"/>
  <c r="B55"/>
  <c r="D25"/>
  <c r="D54"/>
  <c r="D46" s="1"/>
  <c r="K22"/>
  <c r="H84"/>
  <c r="B84" s="1"/>
  <c r="K46"/>
  <c r="F26"/>
  <c r="I106"/>
  <c r="H104"/>
  <c r="H44" s="1"/>
  <c r="G14"/>
  <c r="G47"/>
  <c r="G46" s="1"/>
  <c r="C20"/>
  <c r="H149"/>
  <c r="J105"/>
  <c r="D23"/>
  <c r="B23" s="1"/>
  <c r="B53"/>
  <c r="B73"/>
  <c r="D71"/>
  <c r="F27"/>
  <c r="B27" s="1"/>
  <c r="B57"/>
  <c r="B137"/>
  <c r="D28"/>
  <c r="B28" s="1"/>
  <c r="B88"/>
  <c r="H103"/>
  <c r="H43" s="1"/>
  <c r="F103"/>
  <c r="H72"/>
  <c r="H71" s="1"/>
  <c r="B48"/>
  <c r="J47"/>
  <c r="J46" s="1"/>
  <c r="J18"/>
  <c r="J17" s="1"/>
  <c r="B85"/>
  <c r="J84"/>
  <c r="B86"/>
  <c r="D26"/>
  <c r="K119"/>
  <c r="K105"/>
  <c r="B144"/>
  <c r="D136"/>
  <c r="D41"/>
  <c r="K18"/>
  <c r="C48"/>
  <c r="L48" s="1"/>
  <c r="J76"/>
  <c r="K23"/>
  <c r="C23" s="1"/>
  <c r="L23" s="1"/>
  <c r="I25"/>
  <c r="I24" s="1"/>
  <c r="B82"/>
  <c r="C53"/>
  <c r="L53" s="1"/>
  <c r="E119"/>
  <c r="I135"/>
  <c r="D22"/>
  <c r="B87"/>
  <c r="C74"/>
  <c r="L74" s="1"/>
  <c r="C81"/>
  <c r="L81" s="1"/>
  <c r="L110"/>
  <c r="B111"/>
  <c r="C111"/>
  <c r="L111" s="1"/>
  <c r="C131"/>
  <c r="C80"/>
  <c r="L80" s="1"/>
  <c r="C44"/>
  <c r="L44" s="1"/>
  <c r="G25"/>
  <c r="G24" s="1"/>
  <c r="B115"/>
  <c r="H22"/>
  <c r="H21" s="1"/>
  <c r="C42"/>
  <c r="L42" s="1"/>
  <c r="C50"/>
  <c r="E47"/>
  <c r="E84"/>
  <c r="C84" s="1"/>
  <c r="L84" s="1"/>
  <c r="F102"/>
  <c r="F42" s="1"/>
  <c r="K71"/>
  <c r="K89" s="1"/>
  <c r="C55"/>
  <c r="L55" s="1"/>
  <c r="C83"/>
  <c r="L83" s="1"/>
  <c r="D101"/>
  <c r="D119" s="1"/>
  <c r="H21" i="20"/>
  <c r="C71"/>
  <c r="C14"/>
  <c r="L14" s="1"/>
  <c r="D51"/>
  <c r="B51" s="1"/>
  <c r="K46"/>
  <c r="E76"/>
  <c r="C43"/>
  <c r="L43" s="1"/>
  <c r="C49"/>
  <c r="L49" s="1"/>
  <c r="B20"/>
  <c r="C42"/>
  <c r="B52"/>
  <c r="G76"/>
  <c r="G75" s="1"/>
  <c r="B26"/>
  <c r="C20"/>
  <c r="D76"/>
  <c r="D75" s="1"/>
  <c r="J21"/>
  <c r="B55"/>
  <c r="B28"/>
  <c r="C54"/>
  <c r="L54" s="1"/>
  <c r="C13"/>
  <c r="L13" s="1"/>
  <c r="B84"/>
  <c r="K76"/>
  <c r="K75" s="1"/>
  <c r="C84"/>
  <c r="L84" s="1"/>
  <c r="E41"/>
  <c r="C41" s="1"/>
  <c r="I21"/>
  <c r="C26"/>
  <c r="L26" s="1"/>
  <c r="C27"/>
  <c r="L27" s="1"/>
  <c r="C28"/>
  <c r="L28" s="1"/>
  <c r="K89"/>
  <c r="B22"/>
  <c r="H45"/>
  <c r="J75"/>
  <c r="B72"/>
  <c r="H12"/>
  <c r="F47"/>
  <c r="F17"/>
  <c r="F16" s="1"/>
  <c r="I75"/>
  <c r="I89"/>
  <c r="K59"/>
  <c r="K45"/>
  <c r="K17"/>
  <c r="K16" s="1"/>
  <c r="C22"/>
  <c r="L22" s="1"/>
  <c r="C19"/>
  <c r="L19" s="1"/>
  <c r="B78"/>
  <c r="J18"/>
  <c r="F77"/>
  <c r="F76" s="1"/>
  <c r="C56"/>
  <c r="L56" s="1"/>
  <c r="C77"/>
  <c r="B77"/>
  <c r="B50"/>
  <c r="D71"/>
  <c r="F44"/>
  <c r="F14" s="1"/>
  <c r="H24"/>
  <c r="B23"/>
  <c r="B27"/>
  <c r="C44"/>
  <c r="L44" s="1"/>
  <c r="C52"/>
  <c r="L52" s="1"/>
  <c r="C57"/>
  <c r="L57" s="1"/>
  <c r="I51"/>
  <c r="I46" s="1"/>
  <c r="E51"/>
  <c r="E46" s="1"/>
  <c r="C23"/>
  <c r="L23" s="1"/>
  <c r="F12"/>
  <c r="C48"/>
  <c r="J165" i="5"/>
  <c r="J179"/>
  <c r="J21"/>
  <c r="C26"/>
  <c r="L26" s="1"/>
  <c r="C13"/>
  <c r="B77"/>
  <c r="L77" s="1"/>
  <c r="H76"/>
  <c r="H75" s="1"/>
  <c r="H107"/>
  <c r="H106" s="1"/>
  <c r="H137"/>
  <c r="C52"/>
  <c r="L52" s="1"/>
  <c r="G51"/>
  <c r="C51" s="1"/>
  <c r="L51" s="1"/>
  <c r="E23"/>
  <c r="C23" s="1"/>
  <c r="L23" s="1"/>
  <c r="E110"/>
  <c r="C110" s="1"/>
  <c r="L110" s="1"/>
  <c r="K239"/>
  <c r="K225"/>
  <c r="E28"/>
  <c r="C58"/>
  <c r="L58" s="1"/>
  <c r="G25"/>
  <c r="C114"/>
  <c r="L114" s="1"/>
  <c r="G113"/>
  <c r="K135"/>
  <c r="K149"/>
  <c r="I209"/>
  <c r="I195"/>
  <c r="D70"/>
  <c r="B81"/>
  <c r="D80"/>
  <c r="B80" s="1"/>
  <c r="G83"/>
  <c r="G75" s="1"/>
  <c r="C87"/>
  <c r="L87" s="1"/>
  <c r="B111"/>
  <c r="F110"/>
  <c r="C101"/>
  <c r="E100"/>
  <c r="J109"/>
  <c r="B109" s="1"/>
  <c r="B230"/>
  <c r="B26"/>
  <c r="C57"/>
  <c r="L57" s="1"/>
  <c r="H227"/>
  <c r="H226" s="1"/>
  <c r="D106"/>
  <c r="D21"/>
  <c r="G12"/>
  <c r="G11" s="1"/>
  <c r="D51"/>
  <c r="C86"/>
  <c r="L86" s="1"/>
  <c r="C112"/>
  <c r="L112" s="1"/>
  <c r="D196"/>
  <c r="C234"/>
  <c r="L234" s="1"/>
  <c r="C50"/>
  <c r="B198"/>
  <c r="E46"/>
  <c r="D47"/>
  <c r="B221"/>
  <c r="H19"/>
  <c r="C191"/>
  <c r="L198"/>
  <c r="I239"/>
  <c r="G22"/>
  <c r="G21" s="1"/>
  <c r="B108"/>
  <c r="B82"/>
  <c r="B54"/>
  <c r="K12"/>
  <c r="K70"/>
  <c r="E70"/>
  <c r="K83"/>
  <c r="K75" s="1"/>
  <c r="I83"/>
  <c r="I75" s="1"/>
  <c r="C84"/>
  <c r="L84" s="1"/>
  <c r="B112"/>
  <c r="K113"/>
  <c r="K105" s="1"/>
  <c r="C141"/>
  <c r="L141" s="1"/>
  <c r="K165"/>
  <c r="C171"/>
  <c r="L171" s="1"/>
  <c r="C201"/>
  <c r="L201" s="1"/>
  <c r="J235"/>
  <c r="B235" s="1"/>
  <c r="H114"/>
  <c r="H113" s="1"/>
  <c r="C102"/>
  <c r="L102" s="1"/>
  <c r="G100"/>
  <c r="E135"/>
  <c r="E149"/>
  <c r="I135"/>
  <c r="I149"/>
  <c r="F131"/>
  <c r="H71"/>
  <c r="H70" s="1"/>
  <c r="H191"/>
  <c r="F227"/>
  <c r="B228"/>
  <c r="F27"/>
  <c r="B27" s="1"/>
  <c r="B57"/>
  <c r="I25"/>
  <c r="I24" s="1"/>
  <c r="C55"/>
  <c r="L55" s="1"/>
  <c r="H28"/>
  <c r="B28" s="1"/>
  <c r="B87"/>
  <c r="E106"/>
  <c r="C107"/>
  <c r="G149"/>
  <c r="G135"/>
  <c r="I179"/>
  <c r="I165"/>
  <c r="F234"/>
  <c r="F114"/>
  <c r="B53"/>
  <c r="F51"/>
  <c r="F23"/>
  <c r="B23" s="1"/>
  <c r="G47"/>
  <c r="C48"/>
  <c r="F76"/>
  <c r="B76" s="1"/>
  <c r="B78"/>
  <c r="G106"/>
  <c r="G105" s="1"/>
  <c r="C108"/>
  <c r="L108" s="1"/>
  <c r="C167"/>
  <c r="L167" s="1"/>
  <c r="E166"/>
  <c r="E196"/>
  <c r="C197"/>
  <c r="E225"/>
  <c r="E239"/>
  <c r="J51"/>
  <c r="D12"/>
  <c r="C136"/>
  <c r="B101"/>
  <c r="D226"/>
  <c r="C71"/>
  <c r="F107"/>
  <c r="F14"/>
  <c r="B14" s="1"/>
  <c r="E22"/>
  <c r="I54"/>
  <c r="E83"/>
  <c r="H166"/>
  <c r="B167"/>
  <c r="B44"/>
  <c r="K14"/>
  <c r="C14" s="1"/>
  <c r="L14" s="1"/>
  <c r="K54"/>
  <c r="K46" s="1"/>
  <c r="K22"/>
  <c r="K21" s="1"/>
  <c r="C73"/>
  <c r="L73" s="1"/>
  <c r="C78"/>
  <c r="L78" s="1"/>
  <c r="E76"/>
  <c r="H110"/>
  <c r="B110" s="1"/>
  <c r="C103"/>
  <c r="L103" s="1"/>
  <c r="G166"/>
  <c r="G226"/>
  <c r="B197"/>
  <c r="I22"/>
  <c r="I21" s="1"/>
  <c r="C111"/>
  <c r="L111" s="1"/>
  <c r="D114"/>
  <c r="H20"/>
  <c r="E46" i="6"/>
  <c r="B51"/>
  <c r="C14"/>
  <c r="L14" s="1"/>
  <c r="F106"/>
  <c r="F50"/>
  <c r="F20" s="1"/>
  <c r="G75"/>
  <c r="G119"/>
  <c r="G105"/>
  <c r="H77"/>
  <c r="B78"/>
  <c r="H48"/>
  <c r="H18" s="1"/>
  <c r="C12"/>
  <c r="C114"/>
  <c r="L114" s="1"/>
  <c r="E41"/>
  <c r="B55"/>
  <c r="K89"/>
  <c r="B14"/>
  <c r="C48"/>
  <c r="C44"/>
  <c r="L44" s="1"/>
  <c r="I47"/>
  <c r="I46" s="1"/>
  <c r="E11"/>
  <c r="C20"/>
  <c r="F89"/>
  <c r="F47"/>
  <c r="F46" s="1"/>
  <c r="K41"/>
  <c r="G17"/>
  <c r="K105"/>
  <c r="K24"/>
  <c r="B56"/>
  <c r="H54"/>
  <c r="B54" s="1"/>
  <c r="E105"/>
  <c r="F21"/>
  <c r="C53"/>
  <c r="L53" s="1"/>
  <c r="C56"/>
  <c r="L56" s="1"/>
  <c r="K51"/>
  <c r="G54"/>
  <c r="C54" s="1"/>
  <c r="L54" s="1"/>
  <c r="E119"/>
  <c r="C42"/>
  <c r="B57"/>
  <c r="C55"/>
  <c r="L55" s="1"/>
  <c r="G135" i="8"/>
  <c r="A215"/>
  <c r="E135"/>
  <c r="E149"/>
  <c r="J225"/>
  <c r="J239"/>
  <c r="C27"/>
  <c r="L27" s="1"/>
  <c r="J20"/>
  <c r="B140"/>
  <c r="H226"/>
  <c r="B227"/>
  <c r="C171"/>
  <c r="L171" s="1"/>
  <c r="G166"/>
  <c r="F143"/>
  <c r="F53" s="1"/>
  <c r="B257"/>
  <c r="D256"/>
  <c r="E54"/>
  <c r="C54" s="1"/>
  <c r="L54" s="1"/>
  <c r="C55"/>
  <c r="L55" s="1"/>
  <c r="D226"/>
  <c r="B231"/>
  <c r="C42"/>
  <c r="L42" s="1"/>
  <c r="G41"/>
  <c r="K47"/>
  <c r="K46" s="1"/>
  <c r="B28"/>
  <c r="B58"/>
  <c r="B201"/>
  <c r="D166"/>
  <c r="B234"/>
  <c r="F197"/>
  <c r="I84"/>
  <c r="I76" s="1"/>
  <c r="D196"/>
  <c r="B137"/>
  <c r="F226"/>
  <c r="K136"/>
  <c r="C144"/>
  <c r="L144" s="1"/>
  <c r="C192"/>
  <c r="L192" s="1"/>
  <c r="I226"/>
  <c r="G256"/>
  <c r="C256" s="1"/>
  <c r="C74"/>
  <c r="L74" s="1"/>
  <c r="K76"/>
  <c r="C13"/>
  <c r="L13" s="1"/>
  <c r="B114"/>
  <c r="D106"/>
  <c r="K179"/>
  <c r="K165"/>
  <c r="K196"/>
  <c r="K210"/>
  <c r="H161"/>
  <c r="B162"/>
  <c r="G47"/>
  <c r="H78"/>
  <c r="H18" s="1"/>
  <c r="H17" s="1"/>
  <c r="C198"/>
  <c r="L198" s="1"/>
  <c r="G197"/>
  <c r="C227"/>
  <c r="L227" s="1"/>
  <c r="E226"/>
  <c r="F43"/>
  <c r="H47"/>
  <c r="H267"/>
  <c r="H27" s="1"/>
  <c r="C88"/>
  <c r="L88" s="1"/>
  <c r="E41"/>
  <c r="C14"/>
  <c r="L14" s="1"/>
  <c r="B49"/>
  <c r="C53"/>
  <c r="L53" s="1"/>
  <c r="C58"/>
  <c r="L58" s="1"/>
  <c r="C28"/>
  <c r="L28" s="1"/>
  <c r="H72"/>
  <c r="J197"/>
  <c r="C131"/>
  <c r="L131" s="1"/>
  <c r="C174"/>
  <c r="L174" s="1"/>
  <c r="C234"/>
  <c r="L234" s="1"/>
  <c r="C50"/>
  <c r="C80"/>
  <c r="L80" s="1"/>
  <c r="B56"/>
  <c r="K239"/>
  <c r="C101"/>
  <c r="I136"/>
  <c r="I166"/>
  <c r="C167"/>
  <c r="B251"/>
  <c r="F256"/>
  <c r="C73"/>
  <c r="L73" s="1"/>
  <c r="B74"/>
  <c r="E71"/>
  <c r="E47"/>
  <c r="C49"/>
  <c r="L49" s="1"/>
  <c r="I41"/>
  <c r="E81"/>
  <c r="C81" s="1"/>
  <c r="L81" s="1"/>
  <c r="I21"/>
  <c r="C26"/>
  <c r="L26" s="1"/>
  <c r="K71"/>
  <c r="J195" i="9"/>
  <c r="K119"/>
  <c r="E18"/>
  <c r="C108"/>
  <c r="L108" s="1"/>
  <c r="E107"/>
  <c r="B167"/>
  <c r="C42"/>
  <c r="L42" s="1"/>
  <c r="E12"/>
  <c r="E41"/>
  <c r="C82"/>
  <c r="L82" s="1"/>
  <c r="I22"/>
  <c r="I21" s="1"/>
  <c r="D84"/>
  <c r="B84" s="1"/>
  <c r="B85"/>
  <c r="B87"/>
  <c r="D27"/>
  <c r="B27" s="1"/>
  <c r="D226"/>
  <c r="D240"/>
  <c r="E165"/>
  <c r="E179"/>
  <c r="K12"/>
  <c r="K11" s="1"/>
  <c r="K41"/>
  <c r="C44"/>
  <c r="E14"/>
  <c r="K25"/>
  <c r="K54"/>
  <c r="C57"/>
  <c r="L57" s="1"/>
  <c r="G27"/>
  <c r="G71"/>
  <c r="C71" s="1"/>
  <c r="L71" s="1"/>
  <c r="G13"/>
  <c r="C73"/>
  <c r="L73" s="1"/>
  <c r="H137"/>
  <c r="H12"/>
  <c r="G240"/>
  <c r="G226"/>
  <c r="C232"/>
  <c r="L232" s="1"/>
  <c r="E227"/>
  <c r="B78"/>
  <c r="E75"/>
  <c r="B49"/>
  <c r="F12"/>
  <c r="D28"/>
  <c r="C78"/>
  <c r="L78" s="1"/>
  <c r="B79"/>
  <c r="H18"/>
  <c r="B197"/>
  <c r="F131"/>
  <c r="F149" s="1"/>
  <c r="G195"/>
  <c r="I195"/>
  <c r="B43"/>
  <c r="J19"/>
  <c r="D12"/>
  <c r="I18"/>
  <c r="I17" s="1"/>
  <c r="B117"/>
  <c r="C116"/>
  <c r="L116" s="1"/>
  <c r="C161"/>
  <c r="L161" s="1"/>
  <c r="G166"/>
  <c r="E47"/>
  <c r="K18"/>
  <c r="C77"/>
  <c r="G76"/>
  <c r="C141"/>
  <c r="L141" s="1"/>
  <c r="I136"/>
  <c r="G25"/>
  <c r="C25" s="1"/>
  <c r="L25" s="1"/>
  <c r="G54"/>
  <c r="G46" s="1"/>
  <c r="B82"/>
  <c r="D81"/>
  <c r="B81" s="1"/>
  <c r="E209"/>
  <c r="E195"/>
  <c r="B118"/>
  <c r="J28"/>
  <c r="C102"/>
  <c r="L102" s="1"/>
  <c r="I101"/>
  <c r="C101" s="1"/>
  <c r="L101" s="1"/>
  <c r="E136"/>
  <c r="C137"/>
  <c r="F80"/>
  <c r="H231"/>
  <c r="H227" s="1"/>
  <c r="D165"/>
  <c r="D179"/>
  <c r="G28"/>
  <c r="C58"/>
  <c r="L58" s="1"/>
  <c r="F52"/>
  <c r="H172"/>
  <c r="I14"/>
  <c r="I41"/>
  <c r="H101"/>
  <c r="B101" s="1"/>
  <c r="B102"/>
  <c r="B112"/>
  <c r="J111"/>
  <c r="B111" s="1"/>
  <c r="F107"/>
  <c r="F106" s="1"/>
  <c r="B109"/>
  <c r="C228"/>
  <c r="L228" s="1"/>
  <c r="K227"/>
  <c r="J192"/>
  <c r="H191"/>
  <c r="C52"/>
  <c r="L52" s="1"/>
  <c r="E22"/>
  <c r="E23"/>
  <c r="C23" s="1"/>
  <c r="L23" s="1"/>
  <c r="C53"/>
  <c r="L53" s="1"/>
  <c r="B55"/>
  <c r="D54"/>
  <c r="B54" s="1"/>
  <c r="D25"/>
  <c r="L197"/>
  <c r="F135"/>
  <c r="I106"/>
  <c r="C28"/>
  <c r="L28" s="1"/>
  <c r="F14"/>
  <c r="E89"/>
  <c r="F41"/>
  <c r="D196"/>
  <c r="K75"/>
  <c r="D22"/>
  <c r="D71"/>
  <c r="C55"/>
  <c r="L55" s="1"/>
  <c r="C49"/>
  <c r="L49" s="1"/>
  <c r="L198"/>
  <c r="C131"/>
  <c r="B42"/>
  <c r="I12"/>
  <c r="G111"/>
  <c r="C111" s="1"/>
  <c r="L111" s="1"/>
  <c r="C51"/>
  <c r="L51" s="1"/>
  <c r="C74"/>
  <c r="L74" s="1"/>
  <c r="I81"/>
  <c r="C81" s="1"/>
  <c r="L81" s="1"/>
  <c r="C112"/>
  <c r="L112" s="1"/>
  <c r="K166"/>
  <c r="C171"/>
  <c r="L171" s="1"/>
  <c r="C222"/>
  <c r="L222" s="1"/>
  <c r="E20"/>
  <c r="C48"/>
  <c r="D77"/>
  <c r="F173"/>
  <c r="F171" s="1"/>
  <c r="H114"/>
  <c r="K47"/>
  <c r="C85"/>
  <c r="L85" s="1"/>
  <c r="C117"/>
  <c r="L117" s="1"/>
  <c r="G26"/>
  <c r="C26" s="1"/>
  <c r="L26" s="1"/>
  <c r="H26"/>
  <c r="H24" s="1"/>
  <c r="D47"/>
  <c r="G18"/>
  <c r="G17" s="1"/>
  <c r="F19"/>
  <c r="F17" s="1"/>
  <c r="E24"/>
  <c r="D106"/>
  <c r="H166" i="19"/>
  <c r="C48"/>
  <c r="C83"/>
  <c r="L83" s="1"/>
  <c r="I166"/>
  <c r="B132"/>
  <c r="H131"/>
  <c r="B131" s="1"/>
  <c r="I54"/>
  <c r="K209"/>
  <c r="J78"/>
  <c r="B78" s="1"/>
  <c r="I136"/>
  <c r="I135" s="1"/>
  <c r="G196"/>
  <c r="G195" s="1"/>
  <c r="J166"/>
  <c r="J179" s="1"/>
  <c r="C174"/>
  <c r="L174" s="1"/>
  <c r="C171"/>
  <c r="L171" s="1"/>
  <c r="C191"/>
  <c r="C201"/>
  <c r="L201" s="1"/>
  <c r="E71"/>
  <c r="C43"/>
  <c r="L43" s="1"/>
  <c r="C79"/>
  <c r="L79" s="1"/>
  <c r="G84"/>
  <c r="G21"/>
  <c r="C144"/>
  <c r="L144" s="1"/>
  <c r="F24"/>
  <c r="C27"/>
  <c r="L27" s="1"/>
  <c r="J42"/>
  <c r="H77"/>
  <c r="D51"/>
  <c r="L132"/>
  <c r="L200"/>
  <c r="C131"/>
  <c r="G136"/>
  <c r="B204"/>
  <c r="G47"/>
  <c r="G46" s="1"/>
  <c r="G45" s="1"/>
  <c r="H54"/>
  <c r="B73"/>
  <c r="C82"/>
  <c r="L82" s="1"/>
  <c r="C85"/>
  <c r="L85" s="1"/>
  <c r="D84"/>
  <c r="D76" s="1"/>
  <c r="H84"/>
  <c r="K17"/>
  <c r="K47"/>
  <c r="J195"/>
  <c r="E54"/>
  <c r="B57"/>
  <c r="B27"/>
  <c r="D54"/>
  <c r="C74"/>
  <c r="L74" s="1"/>
  <c r="D50"/>
  <c r="D20" s="1"/>
  <c r="D21"/>
  <c r="D24"/>
  <c r="B138"/>
  <c r="H48"/>
  <c r="H18" s="1"/>
  <c r="F165"/>
  <c r="F179"/>
  <c r="B44"/>
  <c r="B14"/>
  <c r="I41"/>
  <c r="C49"/>
  <c r="L49" s="1"/>
  <c r="K51"/>
  <c r="K21"/>
  <c r="B81"/>
  <c r="B174"/>
  <c r="C53"/>
  <c r="L53" s="1"/>
  <c r="F84"/>
  <c r="E84"/>
  <c r="C204"/>
  <c r="L204" s="1"/>
  <c r="I51"/>
  <c r="C23"/>
  <c r="L23" s="1"/>
  <c r="I84"/>
  <c r="K165"/>
  <c r="K41"/>
  <c r="I76"/>
  <c r="C55"/>
  <c r="L55" s="1"/>
  <c r="I71"/>
  <c r="B161"/>
  <c r="G166"/>
  <c r="E196"/>
  <c r="D41"/>
  <c r="B43"/>
  <c r="F81"/>
  <c r="B82"/>
  <c r="J81"/>
  <c r="C88"/>
  <c r="L88" s="1"/>
  <c r="C28"/>
  <c r="L28" s="1"/>
  <c r="B42"/>
  <c r="F41"/>
  <c r="C52"/>
  <c r="L52" s="1"/>
  <c r="E51"/>
  <c r="F54"/>
  <c r="B58"/>
  <c r="B88"/>
  <c r="G41"/>
  <c r="C137"/>
  <c r="E136"/>
  <c r="F196"/>
  <c r="B201"/>
  <c r="J51"/>
  <c r="F50"/>
  <c r="F20" s="1"/>
  <c r="F149"/>
  <c r="D209"/>
  <c r="J41"/>
  <c r="J77"/>
  <c r="D136"/>
  <c r="B85"/>
  <c r="C26"/>
  <c r="L26" s="1"/>
  <c r="B22"/>
  <c r="C44"/>
  <c r="L44" s="1"/>
  <c r="B198"/>
  <c r="D166"/>
  <c r="K54"/>
  <c r="B141"/>
  <c r="E166"/>
  <c r="I196"/>
  <c r="B19"/>
  <c r="C80"/>
  <c r="L80" s="1"/>
  <c r="B52"/>
  <c r="K24"/>
  <c r="H21"/>
  <c r="C72"/>
  <c r="B49"/>
  <c r="E77"/>
  <c r="F51"/>
  <c r="B51" s="1"/>
  <c r="D47"/>
  <c r="K77"/>
  <c r="K76" s="1"/>
  <c r="J54"/>
  <c r="C42"/>
  <c r="C13"/>
  <c r="L13" s="1"/>
  <c r="C57"/>
  <c r="L57" s="1"/>
  <c r="H136"/>
  <c r="E81"/>
  <c r="C81" s="1"/>
  <c r="L81" s="1"/>
  <c r="D195" i="10"/>
  <c r="D207" s="1"/>
  <c r="B74"/>
  <c r="D84"/>
  <c r="K106"/>
  <c r="K119" s="1"/>
  <c r="I165"/>
  <c r="I164" s="1"/>
  <c r="E165"/>
  <c r="E177" s="1"/>
  <c r="K165"/>
  <c r="H71"/>
  <c r="B190"/>
  <c r="B48"/>
  <c r="C82"/>
  <c r="L82" s="1"/>
  <c r="G47"/>
  <c r="G46" s="1"/>
  <c r="G45" s="1"/>
  <c r="E195"/>
  <c r="E207" s="1"/>
  <c r="K195"/>
  <c r="K194" s="1"/>
  <c r="K17"/>
  <c r="K51"/>
  <c r="K24"/>
  <c r="C58"/>
  <c r="L58" s="1"/>
  <c r="F11"/>
  <c r="B111"/>
  <c r="E24"/>
  <c r="G165"/>
  <c r="G177" s="1"/>
  <c r="B170"/>
  <c r="C44"/>
  <c r="J81"/>
  <c r="B86"/>
  <c r="E71"/>
  <c r="D51"/>
  <c r="F71"/>
  <c r="I106"/>
  <c r="I105" s="1"/>
  <c r="B200"/>
  <c r="K54"/>
  <c r="C54" s="1"/>
  <c r="L54" s="1"/>
  <c r="K71"/>
  <c r="E77"/>
  <c r="C203"/>
  <c r="L203" s="1"/>
  <c r="B53"/>
  <c r="B173"/>
  <c r="C43"/>
  <c r="F166"/>
  <c r="F165" s="1"/>
  <c r="F164" s="1"/>
  <c r="D80"/>
  <c r="D20" s="1"/>
  <c r="I77"/>
  <c r="G71"/>
  <c r="E81"/>
  <c r="C81" s="1"/>
  <c r="L81" s="1"/>
  <c r="C80"/>
  <c r="J78"/>
  <c r="J77" s="1"/>
  <c r="J166"/>
  <c r="J165" s="1"/>
  <c r="J164" s="1"/>
  <c r="F80"/>
  <c r="F20" s="1"/>
  <c r="H199"/>
  <c r="H80" s="1"/>
  <c r="H20" s="1"/>
  <c r="B42"/>
  <c r="H77"/>
  <c r="J51"/>
  <c r="G41"/>
  <c r="G84"/>
  <c r="H41"/>
  <c r="H165"/>
  <c r="H177" s="1"/>
  <c r="F78"/>
  <c r="B52"/>
  <c r="J21"/>
  <c r="D81"/>
  <c r="K21"/>
  <c r="B196"/>
  <c r="F195"/>
  <c r="F194" s="1"/>
  <c r="F54"/>
  <c r="B54" s="1"/>
  <c r="B83"/>
  <c r="C173"/>
  <c r="L173" s="1"/>
  <c r="C190"/>
  <c r="L190" s="1"/>
  <c r="D21"/>
  <c r="I41"/>
  <c r="L110"/>
  <c r="C107"/>
  <c r="C57"/>
  <c r="L57" s="1"/>
  <c r="C101"/>
  <c r="L169"/>
  <c r="B167"/>
  <c r="H11"/>
  <c r="D71"/>
  <c r="J84"/>
  <c r="H81"/>
  <c r="H84"/>
  <c r="B82"/>
  <c r="G77"/>
  <c r="C114"/>
  <c r="L114" s="1"/>
  <c r="G106"/>
  <c r="G119" s="1"/>
  <c r="C170"/>
  <c r="L170" s="1"/>
  <c r="C166"/>
  <c r="I195"/>
  <c r="E47"/>
  <c r="E46" s="1"/>
  <c r="E45" s="1"/>
  <c r="I51"/>
  <c r="I47"/>
  <c r="E84"/>
  <c r="C85"/>
  <c r="L85" s="1"/>
  <c r="K164"/>
  <c r="K177"/>
  <c r="C111"/>
  <c r="L111" s="1"/>
  <c r="E106"/>
  <c r="G195"/>
  <c r="C200"/>
  <c r="L200" s="1"/>
  <c r="E41"/>
  <c r="K11"/>
  <c r="K41"/>
  <c r="C56"/>
  <c r="L56" s="1"/>
  <c r="D41"/>
  <c r="F160"/>
  <c r="B87"/>
  <c r="B43"/>
  <c r="C74"/>
  <c r="L74" s="1"/>
  <c r="I71"/>
  <c r="C78"/>
  <c r="B114"/>
  <c r="C42"/>
  <c r="K105"/>
  <c r="E194"/>
  <c r="C55"/>
  <c r="L55" s="1"/>
  <c r="C73"/>
  <c r="L73" s="1"/>
  <c r="C87"/>
  <c r="L87" s="1"/>
  <c r="C50"/>
  <c r="I84"/>
  <c r="B103"/>
  <c r="D77"/>
  <c r="D165"/>
  <c r="F51"/>
  <c r="B108"/>
  <c r="D106"/>
  <c r="C52"/>
  <c r="L52" s="1"/>
  <c r="F21"/>
  <c r="I119"/>
  <c r="H24"/>
  <c r="B85"/>
  <c r="B79"/>
  <c r="C53"/>
  <c r="L53" s="1"/>
  <c r="F101"/>
  <c r="F24"/>
  <c r="B203"/>
  <c r="B73"/>
  <c r="F84"/>
  <c r="C72"/>
  <c r="C83"/>
  <c r="L83" s="1"/>
  <c r="C79"/>
  <c r="L79" s="1"/>
  <c r="J24"/>
  <c r="B28"/>
  <c r="C49"/>
  <c r="L49" s="1"/>
  <c r="C196"/>
  <c r="L196" s="1"/>
  <c r="I24"/>
  <c r="H136" i="11"/>
  <c r="H149" s="1"/>
  <c r="I47"/>
  <c r="I76"/>
  <c r="I75" s="1"/>
  <c r="C42"/>
  <c r="D136"/>
  <c r="D135" s="1"/>
  <c r="I136"/>
  <c r="I135" s="1"/>
  <c r="G51"/>
  <c r="D71"/>
  <c r="B88"/>
  <c r="B141"/>
  <c r="C137"/>
  <c r="G136"/>
  <c r="G135" s="1"/>
  <c r="B161"/>
  <c r="B174"/>
  <c r="C26"/>
  <c r="L26" s="1"/>
  <c r="C80"/>
  <c r="D41"/>
  <c r="C43"/>
  <c r="L43" s="1"/>
  <c r="C49"/>
  <c r="L49" s="1"/>
  <c r="H197"/>
  <c r="H196" s="1"/>
  <c r="H173"/>
  <c r="C88"/>
  <c r="L88" s="1"/>
  <c r="L132"/>
  <c r="B87"/>
  <c r="B86"/>
  <c r="K17"/>
  <c r="G77"/>
  <c r="C144"/>
  <c r="L144" s="1"/>
  <c r="L170"/>
  <c r="K196"/>
  <c r="K195" s="1"/>
  <c r="E196"/>
  <c r="E209" s="1"/>
  <c r="G196"/>
  <c r="G209" s="1"/>
  <c r="I21"/>
  <c r="G54"/>
  <c r="B56"/>
  <c r="I165"/>
  <c r="I179"/>
  <c r="J191"/>
  <c r="H191"/>
  <c r="H71"/>
  <c r="G46"/>
  <c r="G45" s="1"/>
  <c r="F41"/>
  <c r="B79"/>
  <c r="C87"/>
  <c r="L87" s="1"/>
  <c r="B201"/>
  <c r="B27"/>
  <c r="D54"/>
  <c r="H44"/>
  <c r="G84"/>
  <c r="I41"/>
  <c r="I51"/>
  <c r="C51" s="1"/>
  <c r="L51" s="1"/>
  <c r="C82"/>
  <c r="L82" s="1"/>
  <c r="E136"/>
  <c r="E135" s="1"/>
  <c r="B167"/>
  <c r="C161"/>
  <c r="L161" s="1"/>
  <c r="K47"/>
  <c r="K46" s="1"/>
  <c r="J131"/>
  <c r="B131" s="1"/>
  <c r="F197"/>
  <c r="F196" s="1"/>
  <c r="F209" s="1"/>
  <c r="E47"/>
  <c r="I11"/>
  <c r="E11"/>
  <c r="B74"/>
  <c r="H84"/>
  <c r="D81"/>
  <c r="K166"/>
  <c r="K165" s="1"/>
  <c r="B26"/>
  <c r="C78"/>
  <c r="G71"/>
  <c r="C74"/>
  <c r="L74" s="1"/>
  <c r="C73"/>
  <c r="L73" s="1"/>
  <c r="C131"/>
  <c r="C50"/>
  <c r="H54"/>
  <c r="I54"/>
  <c r="C27"/>
  <c r="L27" s="1"/>
  <c r="H195"/>
  <c r="D51"/>
  <c r="E166"/>
  <c r="C167"/>
  <c r="L167" s="1"/>
  <c r="C79"/>
  <c r="L79" s="1"/>
  <c r="F48"/>
  <c r="F18" s="1"/>
  <c r="B138"/>
  <c r="F137"/>
  <c r="F53"/>
  <c r="F23" s="1"/>
  <c r="B82"/>
  <c r="B43"/>
  <c r="E41"/>
  <c r="J50"/>
  <c r="C197"/>
  <c r="K84"/>
  <c r="G21"/>
  <c r="D24"/>
  <c r="K24"/>
  <c r="C53"/>
  <c r="L53" s="1"/>
  <c r="K209"/>
  <c r="I71"/>
  <c r="I24"/>
  <c r="B73"/>
  <c r="K81"/>
  <c r="E81"/>
  <c r="C83"/>
  <c r="L83" s="1"/>
  <c r="C141"/>
  <c r="L141" s="1"/>
  <c r="D196"/>
  <c r="C204"/>
  <c r="L204" s="1"/>
  <c r="E84"/>
  <c r="F11"/>
  <c r="B42"/>
  <c r="L42" s="1"/>
  <c r="G41"/>
  <c r="C56"/>
  <c r="L56" s="1"/>
  <c r="E54"/>
  <c r="B198"/>
  <c r="H47"/>
  <c r="C48"/>
  <c r="D171"/>
  <c r="D166" s="1"/>
  <c r="F144"/>
  <c r="F55"/>
  <c r="B145"/>
  <c r="B58"/>
  <c r="E77"/>
  <c r="C58"/>
  <c r="L58" s="1"/>
  <c r="C23"/>
  <c r="L23" s="1"/>
  <c r="K136"/>
  <c r="C171"/>
  <c r="L171" s="1"/>
  <c r="I196"/>
  <c r="C44"/>
  <c r="G24"/>
  <c r="B49"/>
  <c r="C72"/>
  <c r="F172"/>
  <c r="H172" s="1"/>
  <c r="C52"/>
  <c r="L52" s="1"/>
  <c r="C57"/>
  <c r="L57" s="1"/>
  <c r="D77"/>
  <c r="G166"/>
  <c r="C201"/>
  <c r="L201" s="1"/>
  <c r="K11"/>
  <c r="B57"/>
  <c r="B205"/>
  <c r="K41"/>
  <c r="B103" i="3"/>
  <c r="J42"/>
  <c r="H76"/>
  <c r="H75" s="1"/>
  <c r="B85"/>
  <c r="B79"/>
  <c r="F71"/>
  <c r="C58"/>
  <c r="L58" s="1"/>
  <c r="C87"/>
  <c r="L87" s="1"/>
  <c r="B80"/>
  <c r="G84"/>
  <c r="C132"/>
  <c r="L132" s="1"/>
  <c r="C193"/>
  <c r="L193" s="1"/>
  <c r="C80"/>
  <c r="L80" s="1"/>
  <c r="H211"/>
  <c r="H108"/>
  <c r="H107" s="1"/>
  <c r="H120" s="1"/>
  <c r="C82"/>
  <c r="L82" s="1"/>
  <c r="I47"/>
  <c r="C102"/>
  <c r="C57"/>
  <c r="L57" s="1"/>
  <c r="F81"/>
  <c r="E107"/>
  <c r="E106" s="1"/>
  <c r="K137"/>
  <c r="C145"/>
  <c r="L145" s="1"/>
  <c r="L171"/>
  <c r="B175"/>
  <c r="G167"/>
  <c r="G180" s="1"/>
  <c r="G198"/>
  <c r="G211" s="1"/>
  <c r="J21"/>
  <c r="G47"/>
  <c r="E41"/>
  <c r="E47"/>
  <c r="C56"/>
  <c r="L56" s="1"/>
  <c r="C27"/>
  <c r="L27" s="1"/>
  <c r="L103"/>
  <c r="B171"/>
  <c r="C78"/>
  <c r="B132"/>
  <c r="F84"/>
  <c r="I211"/>
  <c r="J78"/>
  <c r="J77" s="1"/>
  <c r="D120"/>
  <c r="J51"/>
  <c r="H137"/>
  <c r="H136" s="1"/>
  <c r="F51"/>
  <c r="F46" s="1"/>
  <c r="G120"/>
  <c r="B193"/>
  <c r="B87"/>
  <c r="B28"/>
  <c r="K77"/>
  <c r="I77"/>
  <c r="I76" s="1"/>
  <c r="C86"/>
  <c r="L86" s="1"/>
  <c r="I137"/>
  <c r="I136" s="1"/>
  <c r="C175"/>
  <c r="L175" s="1"/>
  <c r="K21"/>
  <c r="C23"/>
  <c r="L23" s="1"/>
  <c r="I150"/>
  <c r="E180"/>
  <c r="E166"/>
  <c r="K136"/>
  <c r="K150"/>
  <c r="H106"/>
  <c r="D59"/>
  <c r="I120"/>
  <c r="I106"/>
  <c r="D77"/>
  <c r="C44"/>
  <c r="C28"/>
  <c r="L28" s="1"/>
  <c r="I54"/>
  <c r="H41"/>
  <c r="B109"/>
  <c r="H48"/>
  <c r="H18" s="1"/>
  <c r="F162"/>
  <c r="F180" s="1"/>
  <c r="H51"/>
  <c r="D137"/>
  <c r="B142"/>
  <c r="C73"/>
  <c r="L73" s="1"/>
  <c r="C13"/>
  <c r="C79"/>
  <c r="L79" s="1"/>
  <c r="E77"/>
  <c r="B53"/>
  <c r="J211"/>
  <c r="J197"/>
  <c r="G71"/>
  <c r="C72"/>
  <c r="C138"/>
  <c r="L138" s="1"/>
  <c r="E137"/>
  <c r="K11"/>
  <c r="K41"/>
  <c r="C52"/>
  <c r="L52" s="1"/>
  <c r="E51"/>
  <c r="C51" s="1"/>
  <c r="L51" s="1"/>
  <c r="F54"/>
  <c r="B54" s="1"/>
  <c r="F24"/>
  <c r="B56"/>
  <c r="B57"/>
  <c r="C142"/>
  <c r="L142" s="1"/>
  <c r="F107"/>
  <c r="B88"/>
  <c r="D84"/>
  <c r="K76"/>
  <c r="C112"/>
  <c r="L112" s="1"/>
  <c r="G137"/>
  <c r="C168"/>
  <c r="C26"/>
  <c r="L26" s="1"/>
  <c r="C48"/>
  <c r="H167"/>
  <c r="I197"/>
  <c r="B86"/>
  <c r="F198"/>
  <c r="B115"/>
  <c r="K107"/>
  <c r="C107" s="1"/>
  <c r="C203"/>
  <c r="L203" s="1"/>
  <c r="F21"/>
  <c r="C43"/>
  <c r="I21"/>
  <c r="F166"/>
  <c r="I167"/>
  <c r="C172"/>
  <c r="L172" s="1"/>
  <c r="K197"/>
  <c r="K211"/>
  <c r="C42"/>
  <c r="L42" s="1"/>
  <c r="G41"/>
  <c r="G11"/>
  <c r="B105"/>
  <c r="F137"/>
  <c r="B138"/>
  <c r="D167"/>
  <c r="B168"/>
  <c r="E198"/>
  <c r="C199"/>
  <c r="L199" s="1"/>
  <c r="C49"/>
  <c r="L49" s="1"/>
  <c r="B50"/>
  <c r="G51"/>
  <c r="G21"/>
  <c r="G24"/>
  <c r="G54"/>
  <c r="C54" s="1"/>
  <c r="L54" s="1"/>
  <c r="C50"/>
  <c r="F102"/>
  <c r="B82"/>
  <c r="C85"/>
  <c r="L85" s="1"/>
  <c r="I24"/>
  <c r="L105"/>
  <c r="I17"/>
  <c r="J167"/>
  <c r="B163"/>
  <c r="K59"/>
  <c r="F44"/>
  <c r="C108"/>
  <c r="C14"/>
  <c r="B145"/>
  <c r="B199"/>
  <c r="D198"/>
  <c r="J84"/>
  <c r="I71"/>
  <c r="C88"/>
  <c r="L88" s="1"/>
  <c r="B112"/>
  <c r="B172"/>
  <c r="K167"/>
  <c r="K24"/>
  <c r="I51"/>
  <c r="F133" i="2"/>
  <c r="F147"/>
  <c r="F75"/>
  <c r="G192"/>
  <c r="C193"/>
  <c r="G205"/>
  <c r="D164"/>
  <c r="J54"/>
  <c r="B111"/>
  <c r="E205"/>
  <c r="B136"/>
  <c r="J135"/>
  <c r="J48"/>
  <c r="F72"/>
  <c r="F12" s="1"/>
  <c r="F159"/>
  <c r="B49"/>
  <c r="B19"/>
  <c r="E175"/>
  <c r="C44"/>
  <c r="C113"/>
  <c r="E112"/>
  <c r="C112" s="1"/>
  <c r="L112" s="1"/>
  <c r="C85"/>
  <c r="E84"/>
  <c r="K11"/>
  <c r="K41"/>
  <c r="K59" s="1"/>
  <c r="H129"/>
  <c r="H147" s="1"/>
  <c r="C50"/>
  <c r="L50" s="1"/>
  <c r="F24"/>
  <c r="C74"/>
  <c r="L74" s="1"/>
  <c r="C13"/>
  <c r="J51"/>
  <c r="B44"/>
  <c r="C194"/>
  <c r="L194" s="1"/>
  <c r="J104"/>
  <c r="G71"/>
  <c r="C139"/>
  <c r="L139" s="1"/>
  <c r="B169"/>
  <c r="C198"/>
  <c r="L198" s="1"/>
  <c r="B23"/>
  <c r="G163"/>
  <c r="G175"/>
  <c r="B74"/>
  <c r="F21"/>
  <c r="B52"/>
  <c r="C22"/>
  <c r="L22" s="1"/>
  <c r="E21"/>
  <c r="H21"/>
  <c r="H81"/>
  <c r="B81" s="1"/>
  <c r="K77"/>
  <c r="K76" s="1"/>
  <c r="C79"/>
  <c r="L79" s="1"/>
  <c r="C105"/>
  <c r="L105" s="1"/>
  <c r="D41"/>
  <c r="B82"/>
  <c r="C72"/>
  <c r="E71"/>
  <c r="C107"/>
  <c r="L107" s="1"/>
  <c r="G105"/>
  <c r="G104" s="1"/>
  <c r="E109"/>
  <c r="C109" s="1"/>
  <c r="L109" s="1"/>
  <c r="C110"/>
  <c r="L110" s="1"/>
  <c r="B132"/>
  <c r="C73"/>
  <c r="L73" s="1"/>
  <c r="B112"/>
  <c r="F54"/>
  <c r="C165"/>
  <c r="C81"/>
  <c r="L81" s="1"/>
  <c r="I192"/>
  <c r="D46"/>
  <c r="E163"/>
  <c r="L132"/>
  <c r="H109"/>
  <c r="B109" s="1"/>
  <c r="L56"/>
  <c r="F51"/>
  <c r="K21"/>
  <c r="I104"/>
  <c r="B139"/>
  <c r="C159"/>
  <c r="I163"/>
  <c r="K18"/>
  <c r="K19"/>
  <c r="C19" s="1"/>
  <c r="L19" s="1"/>
  <c r="C51"/>
  <c r="L51" s="1"/>
  <c r="C83"/>
  <c r="L83" s="1"/>
  <c r="F43"/>
  <c r="F13" s="1"/>
  <c r="B113"/>
  <c r="J99"/>
  <c r="B99" s="1"/>
  <c r="L55"/>
  <c r="D84"/>
  <c r="B84" s="1"/>
  <c r="C106"/>
  <c r="L106" s="1"/>
  <c r="F165"/>
  <c r="F164" s="1"/>
  <c r="I17"/>
  <c r="E24"/>
  <c r="C42"/>
  <c r="D193"/>
  <c r="I331" i="14"/>
  <c r="I92"/>
  <c r="J140"/>
  <c r="K111"/>
  <c r="C351"/>
  <c r="L351" s="1"/>
  <c r="D153"/>
  <c r="H153"/>
  <c r="E31"/>
  <c r="F117"/>
  <c r="B357"/>
  <c r="J111"/>
  <c r="E361"/>
  <c r="E124"/>
  <c r="H122"/>
  <c r="I111"/>
  <c r="E153"/>
  <c r="E123"/>
  <c r="E120"/>
  <c r="G358"/>
  <c r="J202" i="12"/>
  <c r="J269" i="14"/>
  <c r="B203" i="12"/>
  <c r="J354" i="14"/>
  <c r="J116"/>
  <c r="H261" i="12"/>
  <c r="B263"/>
  <c r="H390" i="14"/>
  <c r="H114" i="12"/>
  <c r="H268" i="14"/>
  <c r="H264"/>
  <c r="C260"/>
  <c r="L260" s="1"/>
  <c r="I50"/>
  <c r="K181"/>
  <c r="K60"/>
  <c r="B274"/>
  <c r="F414"/>
  <c r="J415"/>
  <c r="B288" i="12"/>
  <c r="J287"/>
  <c r="D141" i="14"/>
  <c r="B260" i="12"/>
  <c r="J387" i="14"/>
  <c r="J111" i="12"/>
  <c r="K206" i="14"/>
  <c r="K168" i="12"/>
  <c r="C170"/>
  <c r="L170" s="1"/>
  <c r="I198"/>
  <c r="I266" i="14"/>
  <c r="I50" i="12"/>
  <c r="I19" s="1"/>
  <c r="I228"/>
  <c r="I295" i="14"/>
  <c r="I79" i="12"/>
  <c r="D111" i="14"/>
  <c r="C254" i="12"/>
  <c r="L254" s="1"/>
  <c r="G251"/>
  <c r="G381" i="14"/>
  <c r="G201"/>
  <c r="C165" i="12"/>
  <c r="L165" s="1"/>
  <c r="K416" i="14"/>
  <c r="C289" i="12"/>
  <c r="L289" s="1"/>
  <c r="K287"/>
  <c r="B292"/>
  <c r="D291"/>
  <c r="D419" i="14"/>
  <c r="H418"/>
  <c r="F79" i="12"/>
  <c r="B229"/>
  <c r="F228"/>
  <c r="G393" i="14"/>
  <c r="G264" i="12"/>
  <c r="C266"/>
  <c r="L266" s="1"/>
  <c r="G275" i="14"/>
  <c r="C209" i="12"/>
  <c r="L209" s="1"/>
  <c r="G59"/>
  <c r="G27" s="1"/>
  <c r="G57"/>
  <c r="G205"/>
  <c r="G80"/>
  <c r="G296" i="14"/>
  <c r="G168" i="12"/>
  <c r="G205" i="14"/>
  <c r="C169" i="12"/>
  <c r="L169" s="1"/>
  <c r="F86"/>
  <c r="F332" i="14"/>
  <c r="B325" i="12"/>
  <c r="F324"/>
  <c r="I93" i="14"/>
  <c r="J420"/>
  <c r="J291" i="12"/>
  <c r="D425" i="14"/>
  <c r="B298" i="12"/>
  <c r="D294"/>
  <c r="D59"/>
  <c r="D27" s="1"/>
  <c r="K116"/>
  <c r="C265"/>
  <c r="L265" s="1"/>
  <c r="K392" i="14"/>
  <c r="F123"/>
  <c r="F275"/>
  <c r="B209" i="12"/>
  <c r="E411" i="14"/>
  <c r="E281" i="12"/>
  <c r="B411" i="14"/>
  <c r="K411"/>
  <c r="K281" i="12"/>
  <c r="F35" i="14"/>
  <c r="J35"/>
  <c r="D394"/>
  <c r="J251" i="12"/>
  <c r="J104"/>
  <c r="B224"/>
  <c r="D290" i="14"/>
  <c r="D389"/>
  <c r="G74" i="12"/>
  <c r="G290" i="14"/>
  <c r="G103" i="12"/>
  <c r="C252"/>
  <c r="L252" s="1"/>
  <c r="G109"/>
  <c r="G257"/>
  <c r="K138"/>
  <c r="K175" i="14"/>
  <c r="J321" i="12"/>
  <c r="J330" i="14"/>
  <c r="F205" i="12"/>
  <c r="F178" i="14"/>
  <c r="G119" i="12"/>
  <c r="H162"/>
  <c r="B163"/>
  <c r="H199" i="14"/>
  <c r="J145" i="12"/>
  <c r="B149"/>
  <c r="J185" i="14"/>
  <c r="J142" i="12"/>
  <c r="J180" i="14"/>
  <c r="K162" i="12"/>
  <c r="K200" i="14"/>
  <c r="I73" i="12"/>
  <c r="I289" i="14"/>
  <c r="K205" i="12"/>
  <c r="K57"/>
  <c r="G390" i="14"/>
  <c r="G261" i="12"/>
  <c r="I182" i="14"/>
  <c r="I287" i="12"/>
  <c r="I416" i="14"/>
  <c r="F291" i="12"/>
  <c r="F419" i="14"/>
  <c r="I291" i="12"/>
  <c r="I419" i="14"/>
  <c r="I89" i="12"/>
  <c r="I235"/>
  <c r="I305" i="14"/>
  <c r="J261" i="12"/>
  <c r="H120" i="14"/>
  <c r="C356"/>
  <c r="L356" s="1"/>
  <c r="I261" i="12"/>
  <c r="I389" i="14"/>
  <c r="D104" i="12"/>
  <c r="E111" i="14"/>
  <c r="E261" i="12"/>
  <c r="C262"/>
  <c r="L262" s="1"/>
  <c r="E113"/>
  <c r="F110" i="14"/>
  <c r="G228" i="12"/>
  <c r="G79"/>
  <c r="E88"/>
  <c r="E334" i="14"/>
  <c r="H358"/>
  <c r="E205" i="12"/>
  <c r="I44"/>
  <c r="C207"/>
  <c r="L207" s="1"/>
  <c r="F299" i="14"/>
  <c r="J29" i="54" l="1"/>
  <c r="J15"/>
  <c r="B15" s="1"/>
  <c r="B16"/>
  <c r="B29" s="1"/>
  <c r="D116" i="12"/>
  <c r="H78"/>
  <c r="F59" i="14"/>
  <c r="D348"/>
  <c r="G23" i="12"/>
  <c r="G23" i="14" s="1"/>
  <c r="D53" i="12"/>
  <c r="D52" s="1"/>
  <c r="D316"/>
  <c r="D315" s="1"/>
  <c r="J114" i="14"/>
  <c r="D82" i="12"/>
  <c r="G82"/>
  <c r="I112"/>
  <c r="H316"/>
  <c r="H315" s="1"/>
  <c r="D222"/>
  <c r="K82"/>
  <c r="F210" i="14"/>
  <c r="F60" s="1"/>
  <c r="D118"/>
  <c r="J82" i="12"/>
  <c r="D14"/>
  <c r="D14" i="14" s="1"/>
  <c r="D73" i="12"/>
  <c r="D72" s="1"/>
  <c r="J227"/>
  <c r="J226" s="1"/>
  <c r="E12"/>
  <c r="C117"/>
  <c r="L117" s="1"/>
  <c r="F241" i="14"/>
  <c r="F233" s="1"/>
  <c r="F232" s="1"/>
  <c r="B110" i="12"/>
  <c r="E21" i="1"/>
  <c r="E16" s="1"/>
  <c r="E15" s="1"/>
  <c r="C22"/>
  <c r="L22" s="1"/>
  <c r="H75"/>
  <c r="H89"/>
  <c r="F89"/>
  <c r="F75"/>
  <c r="H16"/>
  <c r="H15" s="1"/>
  <c r="B237"/>
  <c r="F59"/>
  <c r="B164"/>
  <c r="B47"/>
  <c r="F193" i="2"/>
  <c r="F50"/>
  <c r="H197"/>
  <c r="H195" i="10"/>
  <c r="H207" s="1"/>
  <c r="J199"/>
  <c r="B199" s="1"/>
  <c r="H195" i="9"/>
  <c r="G149"/>
  <c r="G11"/>
  <c r="F226"/>
  <c r="H196" i="8"/>
  <c r="E165"/>
  <c r="D86" i="7"/>
  <c r="L26"/>
  <c r="B18"/>
  <c r="F16"/>
  <c r="F28" s="1"/>
  <c r="L221" i="5"/>
  <c r="C20"/>
  <c r="C12" i="4"/>
  <c r="L12" s="1"/>
  <c r="C71"/>
  <c r="L71" s="1"/>
  <c r="E45"/>
  <c r="E59"/>
  <c r="L106"/>
  <c r="D59"/>
  <c r="F59"/>
  <c r="B101"/>
  <c r="B13"/>
  <c r="F41"/>
  <c r="B43"/>
  <c r="H174"/>
  <c r="H85"/>
  <c r="J175"/>
  <c r="B119"/>
  <c r="J41"/>
  <c r="J59" s="1"/>
  <c r="J101"/>
  <c r="J119" s="1"/>
  <c r="J135"/>
  <c r="B135" s="1"/>
  <c r="B12"/>
  <c r="F84"/>
  <c r="F25"/>
  <c r="J11"/>
  <c r="B11" s="1"/>
  <c r="B103"/>
  <c r="H59"/>
  <c r="F43" i="20"/>
  <c r="F13" s="1"/>
  <c r="J105" i="19"/>
  <c r="B105" s="1"/>
  <c r="B106"/>
  <c r="B119" s="1"/>
  <c r="J119"/>
  <c r="E76" i="18"/>
  <c r="E89" s="1"/>
  <c r="B84"/>
  <c r="C77"/>
  <c r="L77" s="1"/>
  <c r="F149"/>
  <c r="B119"/>
  <c r="D89"/>
  <c r="H140"/>
  <c r="J131"/>
  <c r="B131" s="1"/>
  <c r="J72"/>
  <c r="C136" i="17"/>
  <c r="L136" s="1"/>
  <c r="E149"/>
  <c r="C137"/>
  <c r="E135"/>
  <c r="F89"/>
  <c r="F13"/>
  <c r="F43"/>
  <c r="H84" i="16"/>
  <c r="H56"/>
  <c r="B100"/>
  <c r="J56"/>
  <c r="B101"/>
  <c r="B114" s="1"/>
  <c r="I46" i="40"/>
  <c r="I59" s="1"/>
  <c r="D46"/>
  <c r="D45" s="1"/>
  <c r="F71"/>
  <c r="B71" s="1"/>
  <c r="F347"/>
  <c r="F346" s="1"/>
  <c r="F78"/>
  <c r="J72"/>
  <c r="J71" s="1"/>
  <c r="J341"/>
  <c r="B341" s="1"/>
  <c r="G349" i="14"/>
  <c r="G102" i="40"/>
  <c r="G251"/>
  <c r="G269" s="1"/>
  <c r="F225"/>
  <c r="F239"/>
  <c r="D76"/>
  <c r="J230"/>
  <c r="J50" s="1"/>
  <c r="J20" s="1"/>
  <c r="B20" s="1"/>
  <c r="L20" s="1"/>
  <c r="H50"/>
  <c r="H20" s="1"/>
  <c r="B230"/>
  <c r="D101"/>
  <c r="I252"/>
  <c r="H102"/>
  <c r="H101" s="1"/>
  <c r="H119" s="1"/>
  <c r="J252"/>
  <c r="H349" i="14"/>
  <c r="H348" s="1"/>
  <c r="H251" i="40"/>
  <c r="H269" s="1"/>
  <c r="E251"/>
  <c r="E102"/>
  <c r="E349" i="14"/>
  <c r="D346" i="40"/>
  <c r="H234"/>
  <c r="H226" s="1"/>
  <c r="H56"/>
  <c r="H54" s="1"/>
  <c r="F295" i="14"/>
  <c r="F294" s="1"/>
  <c r="H348" i="40"/>
  <c r="E11" i="25"/>
  <c r="D89" i="28"/>
  <c r="E135" i="27"/>
  <c r="G135"/>
  <c r="F135"/>
  <c r="H201" i="12"/>
  <c r="H267" i="14" s="1"/>
  <c r="H50" i="27"/>
  <c r="H20" s="1"/>
  <c r="H136"/>
  <c r="J140"/>
  <c r="J50" s="1"/>
  <c r="B13"/>
  <c r="F50"/>
  <c r="F20" s="1"/>
  <c r="F201" i="12"/>
  <c r="F267" i="14" s="1"/>
  <c r="B72" i="27"/>
  <c r="F59" i="26"/>
  <c r="C47"/>
  <c r="L47" s="1"/>
  <c r="G46"/>
  <c r="J59"/>
  <c r="H59"/>
  <c r="F71" i="24"/>
  <c r="F89" s="1"/>
  <c r="F44"/>
  <c r="H74"/>
  <c r="H44" s="1"/>
  <c r="F135" i="12"/>
  <c r="D51" i="23"/>
  <c r="D46" s="1"/>
  <c r="H53"/>
  <c r="H23" s="1"/>
  <c r="H174" i="12"/>
  <c r="H210" i="14" s="1"/>
  <c r="J113" i="23"/>
  <c r="J174" i="12" s="1"/>
  <c r="D17" i="33"/>
  <c r="B17" s="1"/>
  <c r="I59" i="32"/>
  <c r="B46"/>
  <c r="G46"/>
  <c r="G45" s="1"/>
  <c r="C45" s="1"/>
  <c r="L45" s="1"/>
  <c r="B45"/>
  <c r="B41"/>
  <c r="B59" s="1"/>
  <c r="F59" i="31"/>
  <c r="D59"/>
  <c r="B12"/>
  <c r="G75" i="29"/>
  <c r="C75" s="1"/>
  <c r="E59" i="37"/>
  <c r="F45" i="36"/>
  <c r="F59"/>
  <c r="B75"/>
  <c r="C21" i="34"/>
  <c r="C23"/>
  <c r="L23" s="1"/>
  <c r="C165"/>
  <c r="L165" s="1"/>
  <c r="F165"/>
  <c r="E16"/>
  <c r="E15" s="1"/>
  <c r="B22"/>
  <c r="H134" i="12"/>
  <c r="H170" i="14" s="1"/>
  <c r="H50" s="1"/>
  <c r="J133" i="34"/>
  <c r="H43"/>
  <c r="H13" s="1"/>
  <c r="D41"/>
  <c r="D12"/>
  <c r="H44"/>
  <c r="H14" s="1"/>
  <c r="J134"/>
  <c r="F133" i="12"/>
  <c r="F169" i="14" s="1"/>
  <c r="F42" i="34"/>
  <c r="F131"/>
  <c r="F149" s="1"/>
  <c r="D14"/>
  <c r="D24"/>
  <c r="D392" i="14"/>
  <c r="D32" s="1"/>
  <c r="F46" i="34"/>
  <c r="H75"/>
  <c r="D16"/>
  <c r="D15" s="1"/>
  <c r="F114"/>
  <c r="F106" s="1"/>
  <c r="F25"/>
  <c r="F24" s="1"/>
  <c r="H252"/>
  <c r="F312" i="12"/>
  <c r="F251" i="34"/>
  <c r="D106"/>
  <c r="J192"/>
  <c r="H223" i="12"/>
  <c r="H191" i="34"/>
  <c r="H209" s="1"/>
  <c r="F72"/>
  <c r="F191"/>
  <c r="F209" s="1"/>
  <c r="F223" i="12"/>
  <c r="D13" i="34"/>
  <c r="F171" i="12"/>
  <c r="H170" i="34"/>
  <c r="F50"/>
  <c r="H133" i="12"/>
  <c r="J132" i="34"/>
  <c r="B132" s="1"/>
  <c r="M132" s="1"/>
  <c r="H131"/>
  <c r="H149" s="1"/>
  <c r="H42"/>
  <c r="H265" i="12"/>
  <c r="H234" i="34"/>
  <c r="J235"/>
  <c r="H115"/>
  <c r="F134" i="12"/>
  <c r="F44" s="1"/>
  <c r="F43" i="34"/>
  <c r="F13" s="1"/>
  <c r="F239"/>
  <c r="D59"/>
  <c r="K246" i="14"/>
  <c r="K232"/>
  <c r="K28" i="12"/>
  <c r="K27"/>
  <c r="J28"/>
  <c r="J27"/>
  <c r="I28"/>
  <c r="I27"/>
  <c r="H232" i="14"/>
  <c r="H246"/>
  <c r="E241"/>
  <c r="C244"/>
  <c r="L244" s="1"/>
  <c r="B244"/>
  <c r="B245"/>
  <c r="H28" i="12"/>
  <c r="H27"/>
  <c r="D233" i="14"/>
  <c r="B241"/>
  <c r="K56"/>
  <c r="F28" i="12"/>
  <c r="F27"/>
  <c r="E28"/>
  <c r="E27"/>
  <c r="C264"/>
  <c r="L264" s="1"/>
  <c r="I13"/>
  <c r="I13" i="14" s="1"/>
  <c r="C114" i="12"/>
  <c r="L114" s="1"/>
  <c r="E78"/>
  <c r="D62" i="14"/>
  <c r="D25" s="1"/>
  <c r="K18" i="12"/>
  <c r="K18" i="14" s="1"/>
  <c r="C245"/>
  <c r="L245" s="1"/>
  <c r="G241"/>
  <c r="G233" s="1"/>
  <c r="C41" i="6"/>
  <c r="D105"/>
  <c r="I105"/>
  <c r="G46"/>
  <c r="K46"/>
  <c r="C106"/>
  <c r="C119" s="1"/>
  <c r="L119" s="1"/>
  <c r="C23"/>
  <c r="L23" s="1"/>
  <c r="B26"/>
  <c r="B13"/>
  <c r="F24"/>
  <c r="D76" i="8"/>
  <c r="D89" s="1"/>
  <c r="G225"/>
  <c r="D51"/>
  <c r="F13"/>
  <c r="F11" s="1"/>
  <c r="H179"/>
  <c r="F17"/>
  <c r="C125" i="14"/>
  <c r="L125" s="1"/>
  <c r="E114"/>
  <c r="J118"/>
  <c r="K269" i="8"/>
  <c r="K105"/>
  <c r="I119"/>
  <c r="I196"/>
  <c r="I210"/>
  <c r="E210"/>
  <c r="D11"/>
  <c r="E119"/>
  <c r="H14"/>
  <c r="H12"/>
  <c r="J42"/>
  <c r="B197"/>
  <c r="B210" s="1"/>
  <c r="F23"/>
  <c r="B28" i="6"/>
  <c r="J24"/>
  <c r="E269" i="8"/>
  <c r="I255"/>
  <c r="H22"/>
  <c r="G62" i="14"/>
  <c r="G25" s="1"/>
  <c r="D59"/>
  <c r="E59"/>
  <c r="K59"/>
  <c r="K58" s="1"/>
  <c r="F55"/>
  <c r="G118"/>
  <c r="D121"/>
  <c r="I57"/>
  <c r="I55"/>
  <c r="F56"/>
  <c r="I56"/>
  <c r="B380"/>
  <c r="G56"/>
  <c r="I59"/>
  <c r="K57"/>
  <c r="K55"/>
  <c r="H62"/>
  <c r="H25" s="1"/>
  <c r="D57"/>
  <c r="D56"/>
  <c r="J258"/>
  <c r="E57"/>
  <c r="B24" i="18"/>
  <c r="I16"/>
  <c r="I29" s="1"/>
  <c r="F76"/>
  <c r="F89" s="1"/>
  <c r="C84"/>
  <c r="L84" s="1"/>
  <c r="C25"/>
  <c r="L25" s="1"/>
  <c r="B25"/>
  <c r="C24"/>
  <c r="L24" s="1"/>
  <c r="F16"/>
  <c r="F15" s="1"/>
  <c r="E149"/>
  <c r="E135"/>
  <c r="C135" s="1"/>
  <c r="L135" s="1"/>
  <c r="C136"/>
  <c r="C149" s="1"/>
  <c r="L149" s="1"/>
  <c r="I44" i="7"/>
  <c r="I58"/>
  <c r="G46" i="8"/>
  <c r="G59" s="1"/>
  <c r="C136"/>
  <c r="C149" s="1"/>
  <c r="G17"/>
  <c r="G16" s="1"/>
  <c r="G15" s="1"/>
  <c r="E195" i="11"/>
  <c r="C176" i="14"/>
  <c r="B84" i="15"/>
  <c r="B18" i="16"/>
  <c r="E84"/>
  <c r="H16"/>
  <c r="H15" s="1"/>
  <c r="I45"/>
  <c r="I44" s="1"/>
  <c r="I84"/>
  <c r="F106" i="17"/>
  <c r="B106" s="1"/>
  <c r="D135" i="18"/>
  <c r="J59"/>
  <c r="J45"/>
  <c r="B18"/>
  <c r="H59"/>
  <c r="B77" i="19"/>
  <c r="J165"/>
  <c r="K149"/>
  <c r="D29" i="4"/>
  <c r="J45"/>
  <c r="B45" s="1"/>
  <c r="B105"/>
  <c r="B83" i="7"/>
  <c r="B75"/>
  <c r="B86" s="1"/>
  <c r="B132"/>
  <c r="F165" i="8"/>
  <c r="F76"/>
  <c r="F89" s="1"/>
  <c r="D41"/>
  <c r="J44"/>
  <c r="I46" i="10"/>
  <c r="I59" s="1"/>
  <c r="H209" i="11"/>
  <c r="D149"/>
  <c r="D11" i="3"/>
  <c r="H150"/>
  <c r="I11"/>
  <c r="B19"/>
  <c r="E59" i="2"/>
  <c r="I59"/>
  <c r="C46"/>
  <c r="C20"/>
  <c r="E133"/>
  <c r="C133" s="1"/>
  <c r="E147"/>
  <c r="B195" i="34"/>
  <c r="D45"/>
  <c r="I16"/>
  <c r="I15" s="1"/>
  <c r="E75"/>
  <c r="H17"/>
  <c r="B136"/>
  <c r="E318" i="14"/>
  <c r="C222" i="12"/>
  <c r="L222" s="1"/>
  <c r="H102"/>
  <c r="C117" i="14"/>
  <c r="L117" s="1"/>
  <c r="B87" i="12"/>
  <c r="K102"/>
  <c r="K93" i="14"/>
  <c r="C118" i="12"/>
  <c r="L118" s="1"/>
  <c r="E45" i="35"/>
  <c r="H45"/>
  <c r="B23" i="36"/>
  <c r="B105"/>
  <c r="F16"/>
  <c r="F15" s="1"/>
  <c r="B17"/>
  <c r="J59" i="37"/>
  <c r="F59"/>
  <c r="J29"/>
  <c r="B89"/>
  <c r="H29"/>
  <c r="B47"/>
  <c r="D59"/>
  <c r="H55" i="12"/>
  <c r="K59" i="30"/>
  <c r="J16" i="31"/>
  <c r="J29" s="1"/>
  <c r="J45"/>
  <c r="B47"/>
  <c r="G18"/>
  <c r="G17" s="1"/>
  <c r="H29" i="32"/>
  <c r="J29"/>
  <c r="B18"/>
  <c r="B89"/>
  <c r="F59"/>
  <c r="C14" i="33"/>
  <c r="L14" s="1"/>
  <c r="J29"/>
  <c r="H59"/>
  <c r="F29"/>
  <c r="I46" i="23"/>
  <c r="I45" s="1"/>
  <c r="B252" i="1"/>
  <c r="J89"/>
  <c r="B71"/>
  <c r="H59"/>
  <c r="B41"/>
  <c r="D59"/>
  <c r="B105" i="26"/>
  <c r="C198" i="12"/>
  <c r="L198" s="1"/>
  <c r="B198"/>
  <c r="F21" i="27"/>
  <c r="B21" s="1"/>
  <c r="F17"/>
  <c r="J16" i="28"/>
  <c r="J15" s="1"/>
  <c r="H294" i="40"/>
  <c r="H286" s="1"/>
  <c r="H145"/>
  <c r="J295"/>
  <c r="B295" s="1"/>
  <c r="F145"/>
  <c r="F294"/>
  <c r="D136"/>
  <c r="H105"/>
  <c r="F106"/>
  <c r="F119" s="1"/>
  <c r="D31" i="14"/>
  <c r="I255" i="40"/>
  <c r="C255" s="1"/>
  <c r="J121" i="14"/>
  <c r="E105" i="40"/>
  <c r="I105"/>
  <c r="C256"/>
  <c r="L256" s="1"/>
  <c r="C18"/>
  <c r="D225"/>
  <c r="D239"/>
  <c r="E225"/>
  <c r="E239"/>
  <c r="C225"/>
  <c r="L225" s="1"/>
  <c r="C54"/>
  <c r="K15"/>
  <c r="C21"/>
  <c r="L21" s="1"/>
  <c r="D21"/>
  <c r="B21" s="1"/>
  <c r="B117" i="14"/>
  <c r="B393"/>
  <c r="G17" i="40"/>
  <c r="C23"/>
  <c r="L23" s="1"/>
  <c r="B22"/>
  <c r="F167"/>
  <c r="F166" s="1"/>
  <c r="F165" s="1"/>
  <c r="F49"/>
  <c r="D17"/>
  <c r="D16" s="1"/>
  <c r="J164"/>
  <c r="H44"/>
  <c r="H14" s="1"/>
  <c r="F14"/>
  <c r="F43"/>
  <c r="F41" s="1"/>
  <c r="F161"/>
  <c r="J163"/>
  <c r="J43" s="1"/>
  <c r="J13" s="1"/>
  <c r="H43"/>
  <c r="H13" s="1"/>
  <c r="H161"/>
  <c r="H12"/>
  <c r="D11"/>
  <c r="F12"/>
  <c r="J42"/>
  <c r="I75" i="34"/>
  <c r="C255"/>
  <c r="L255" s="1"/>
  <c r="L226"/>
  <c r="C239"/>
  <c r="L239" s="1"/>
  <c r="E20" i="12"/>
  <c r="E20" i="14" s="1"/>
  <c r="C20" i="34"/>
  <c r="L20" s="1"/>
  <c r="J75"/>
  <c r="E59"/>
  <c r="B51"/>
  <c r="F17"/>
  <c r="B19"/>
  <c r="F45"/>
  <c r="C136"/>
  <c r="C47"/>
  <c r="L47" s="1"/>
  <c r="J59" i="35"/>
  <c r="J45"/>
  <c r="D16"/>
  <c r="H75"/>
  <c r="B75" s="1"/>
  <c r="H89"/>
  <c r="B18"/>
  <c r="J17"/>
  <c r="J16" s="1"/>
  <c r="B76"/>
  <c r="B89" s="1"/>
  <c r="F29"/>
  <c r="F15"/>
  <c r="D59"/>
  <c r="D45"/>
  <c r="B46"/>
  <c r="B59" s="1"/>
  <c r="H15"/>
  <c r="H29"/>
  <c r="E29"/>
  <c r="E15"/>
  <c r="B47"/>
  <c r="B53" i="36"/>
  <c r="I29"/>
  <c r="I15"/>
  <c r="L50"/>
  <c r="E15"/>
  <c r="J29"/>
  <c r="G17"/>
  <c r="C17" s="1"/>
  <c r="L17" s="1"/>
  <c r="D16"/>
  <c r="H11"/>
  <c r="B11" s="1"/>
  <c r="B12"/>
  <c r="I59" i="37"/>
  <c r="D16"/>
  <c r="H45"/>
  <c r="H59"/>
  <c r="F17"/>
  <c r="F16" s="1"/>
  <c r="F15" s="1"/>
  <c r="B18"/>
  <c r="B45"/>
  <c r="B46"/>
  <c r="B59" s="1"/>
  <c r="B75"/>
  <c r="E29"/>
  <c r="B11"/>
  <c r="I16" i="29"/>
  <c r="I29" s="1"/>
  <c r="I59" i="30"/>
  <c r="C41"/>
  <c r="L41" s="1"/>
  <c r="H45" i="31"/>
  <c r="B46"/>
  <c r="H59"/>
  <c r="F24"/>
  <c r="B24" s="1"/>
  <c r="B25"/>
  <c r="B54"/>
  <c r="F16"/>
  <c r="F15" s="1"/>
  <c r="E45"/>
  <c r="E59"/>
  <c r="D16"/>
  <c r="B17"/>
  <c r="B18"/>
  <c r="G47"/>
  <c r="B19"/>
  <c r="H29"/>
  <c r="E16"/>
  <c r="B41"/>
  <c r="B11"/>
  <c r="J89" i="32"/>
  <c r="J75"/>
  <c r="B75" s="1"/>
  <c r="F29"/>
  <c r="I17"/>
  <c r="I16" s="1"/>
  <c r="I15" s="1"/>
  <c r="D16"/>
  <c r="B17"/>
  <c r="B12"/>
  <c r="B11"/>
  <c r="B47" i="33"/>
  <c r="D46"/>
  <c r="D16"/>
  <c r="D89"/>
  <c r="D75"/>
  <c r="B75" s="1"/>
  <c r="B76"/>
  <c r="B89" s="1"/>
  <c r="B18"/>
  <c r="E29"/>
  <c r="G17"/>
  <c r="C17" s="1"/>
  <c r="L17" s="1"/>
  <c r="C41"/>
  <c r="L41" s="1"/>
  <c r="B41"/>
  <c r="I16" i="22"/>
  <c r="I15" s="1"/>
  <c r="C136" i="23"/>
  <c r="C149" s="1"/>
  <c r="E149"/>
  <c r="D75"/>
  <c r="J29" i="26"/>
  <c r="C105"/>
  <c r="L105" s="1"/>
  <c r="B17"/>
  <c r="D16"/>
  <c r="D45"/>
  <c r="B45" s="1"/>
  <c r="B46"/>
  <c r="B75"/>
  <c r="E29"/>
  <c r="B76"/>
  <c r="B89" s="1"/>
  <c r="F89"/>
  <c r="H29"/>
  <c r="D59"/>
  <c r="B41"/>
  <c r="D11"/>
  <c r="B12"/>
  <c r="C136" i="27"/>
  <c r="C149" s="1"/>
  <c r="C20"/>
  <c r="C48" i="28"/>
  <c r="L48" s="1"/>
  <c r="C84" i="40"/>
  <c r="L84" s="1"/>
  <c r="E76"/>
  <c r="L346"/>
  <c r="C359"/>
  <c r="L359" s="1"/>
  <c r="G75"/>
  <c r="G89"/>
  <c r="B26"/>
  <c r="D315"/>
  <c r="B315" s="1"/>
  <c r="B316"/>
  <c r="B329" s="1"/>
  <c r="D329"/>
  <c r="I16"/>
  <c r="I15" s="1"/>
  <c r="E329"/>
  <c r="E315"/>
  <c r="C315" s="1"/>
  <c r="L315" s="1"/>
  <c r="C316"/>
  <c r="G76" i="15"/>
  <c r="G75" s="1"/>
  <c r="C165"/>
  <c r="C178" s="1"/>
  <c r="C166"/>
  <c r="G164"/>
  <c r="H119"/>
  <c r="F56" i="16"/>
  <c r="F44"/>
  <c r="B50"/>
  <c r="H28"/>
  <c r="C53"/>
  <c r="L53" s="1"/>
  <c r="F24"/>
  <c r="B24" s="1"/>
  <c r="B25"/>
  <c r="J28"/>
  <c r="D84"/>
  <c r="D72"/>
  <c r="B72" s="1"/>
  <c r="B73"/>
  <c r="B84" s="1"/>
  <c r="D16"/>
  <c r="B17"/>
  <c r="B20"/>
  <c r="D44"/>
  <c r="B45"/>
  <c r="B56" s="1"/>
  <c r="B12"/>
  <c r="D11"/>
  <c r="G149" i="17"/>
  <c r="I89"/>
  <c r="D17" i="20"/>
  <c r="C76"/>
  <c r="L76" s="1"/>
  <c r="B76"/>
  <c r="C18"/>
  <c r="B71" i="4"/>
  <c r="C11"/>
  <c r="L11" s="1"/>
  <c r="D165"/>
  <c r="D179"/>
  <c r="B18"/>
  <c r="H17"/>
  <c r="C179"/>
  <c r="L179" s="1"/>
  <c r="C165"/>
  <c r="L165" s="1"/>
  <c r="D15"/>
  <c r="E89"/>
  <c r="E75"/>
  <c r="C19"/>
  <c r="L19" s="1"/>
  <c r="E17"/>
  <c r="E16" s="1"/>
  <c r="C77"/>
  <c r="L77" s="1"/>
  <c r="I75"/>
  <c r="B20"/>
  <c r="B46"/>
  <c r="G195" i="5"/>
  <c r="C19"/>
  <c r="L19" s="1"/>
  <c r="H209"/>
  <c r="B19"/>
  <c r="C11" i="6"/>
  <c r="E15" i="7"/>
  <c r="B45"/>
  <c r="B58" s="1"/>
  <c r="D44"/>
  <c r="J44"/>
  <c r="J58"/>
  <c r="B103"/>
  <c r="B116" s="1"/>
  <c r="D102"/>
  <c r="B102" s="1"/>
  <c r="J16"/>
  <c r="J15" s="1"/>
  <c r="D58"/>
  <c r="B46"/>
  <c r="E44"/>
  <c r="E58"/>
  <c r="F44"/>
  <c r="F58"/>
  <c r="C46"/>
  <c r="L46" s="1"/>
  <c r="H58"/>
  <c r="D17"/>
  <c r="B17" s="1"/>
  <c r="I59" i="8"/>
  <c r="H17" i="9"/>
  <c r="D149"/>
  <c r="I11"/>
  <c r="F75" i="18"/>
  <c r="B77"/>
  <c r="B17"/>
  <c r="D16"/>
  <c r="B47"/>
  <c r="D46"/>
  <c r="B105"/>
  <c r="B84" i="19"/>
  <c r="J24"/>
  <c r="C84"/>
  <c r="L84" s="1"/>
  <c r="H76"/>
  <c r="H75" s="1"/>
  <c r="I17"/>
  <c r="I16" s="1"/>
  <c r="I149"/>
  <c r="G59"/>
  <c r="I46"/>
  <c r="B41"/>
  <c r="F207" i="10"/>
  <c r="F77"/>
  <c r="B77" s="1"/>
  <c r="F18"/>
  <c r="J18"/>
  <c r="E164"/>
  <c r="B191" i="11"/>
  <c r="L191" s="1"/>
  <c r="K179"/>
  <c r="B50"/>
  <c r="J20"/>
  <c r="E149"/>
  <c r="H41"/>
  <c r="H14"/>
  <c r="L131"/>
  <c r="B81" i="3"/>
  <c r="G166"/>
  <c r="H89"/>
  <c r="E120"/>
  <c r="F41"/>
  <c r="F14"/>
  <c r="F11" s="1"/>
  <c r="B42"/>
  <c r="B51" i="2"/>
  <c r="G59"/>
  <c r="G87"/>
  <c r="K175"/>
  <c r="D76"/>
  <c r="D75" s="1"/>
  <c r="C84"/>
  <c r="L84" s="1"/>
  <c r="I75"/>
  <c r="B80"/>
  <c r="L80" s="1"/>
  <c r="C47"/>
  <c r="E89" i="1"/>
  <c r="D75"/>
  <c r="B76"/>
  <c r="D89"/>
  <c r="F21"/>
  <c r="B21" s="1"/>
  <c r="B23"/>
  <c r="L50"/>
  <c r="L164"/>
  <c r="J29"/>
  <c r="J45"/>
  <c r="B20"/>
  <c r="L20" s="1"/>
  <c r="E59"/>
  <c r="D17"/>
  <c r="B18"/>
  <c r="C47"/>
  <c r="L47" s="1"/>
  <c r="F135"/>
  <c r="B135" s="1"/>
  <c r="F149"/>
  <c r="B136"/>
  <c r="B149" s="1"/>
  <c r="D45"/>
  <c r="B46"/>
  <c r="D11"/>
  <c r="B12"/>
  <c r="B120" i="14"/>
  <c r="K256" i="12"/>
  <c r="K255" s="1"/>
  <c r="E63" i="14"/>
  <c r="E26" s="1"/>
  <c r="I271"/>
  <c r="F93"/>
  <c r="B93" s="1"/>
  <c r="C110" i="12"/>
  <c r="L110" s="1"/>
  <c r="L322"/>
  <c r="D144" i="14"/>
  <c r="F118"/>
  <c r="K63"/>
  <c r="K26" s="1"/>
  <c r="E271"/>
  <c r="E263" s="1"/>
  <c r="E262" s="1"/>
  <c r="B265"/>
  <c r="J384"/>
  <c r="F87"/>
  <c r="I63"/>
  <c r="I26" s="1"/>
  <c r="E56" i="16"/>
  <c r="I59" i="36"/>
  <c r="I45"/>
  <c r="L53"/>
  <c r="C165" i="40"/>
  <c r="I45"/>
  <c r="I56" i="16"/>
  <c r="C25"/>
  <c r="L25" s="1"/>
  <c r="E24"/>
  <c r="C166" i="8"/>
  <c r="C179" s="1"/>
  <c r="C84"/>
  <c r="L84" s="1"/>
  <c r="I28" i="16"/>
  <c r="L133" i="7"/>
  <c r="C146"/>
  <c r="L146" s="1"/>
  <c r="I16"/>
  <c r="L170"/>
  <c r="I59" i="9"/>
  <c r="I59" i="18"/>
  <c r="I15"/>
  <c r="L50" i="11"/>
  <c r="L85" i="2"/>
  <c r="C25"/>
  <c r="L25" s="1"/>
  <c r="I16"/>
  <c r="I15" s="1"/>
  <c r="C24"/>
  <c r="L24" s="1"/>
  <c r="C164"/>
  <c r="C175" s="1"/>
  <c r="I59" i="1"/>
  <c r="C27" i="40"/>
  <c r="L27" s="1"/>
  <c r="C106"/>
  <c r="G105"/>
  <c r="I29" i="4"/>
  <c r="I45" i="34"/>
  <c r="I29" i="37"/>
  <c r="I105" i="23"/>
  <c r="I29" i="26"/>
  <c r="I59"/>
  <c r="I149" i="27"/>
  <c r="I135"/>
  <c r="C135" s="1"/>
  <c r="C20" i="28"/>
  <c r="L20" s="1"/>
  <c r="C269" i="34"/>
  <c r="L269" s="1"/>
  <c r="L256"/>
  <c r="I75" i="18"/>
  <c r="I89"/>
  <c r="I149" i="11"/>
  <c r="C136" i="1"/>
  <c r="L136" s="1"/>
  <c r="I135"/>
  <c r="C135" s="1"/>
  <c r="I149"/>
  <c r="I29"/>
  <c r="I76" i="15"/>
  <c r="I75" s="1"/>
  <c r="C75" i="6"/>
  <c r="I89"/>
  <c r="C76"/>
  <c r="C89" s="1"/>
  <c r="C135" i="17"/>
  <c r="I29" i="34"/>
  <c r="C18"/>
  <c r="L18" s="1"/>
  <c r="C47" i="27"/>
  <c r="I75" i="26"/>
  <c r="I89"/>
  <c r="C75"/>
  <c r="L75" s="1"/>
  <c r="C76"/>
  <c r="C75" i="25"/>
  <c r="C71" i="1"/>
  <c r="L71" s="1"/>
  <c r="J48" i="40"/>
  <c r="B168"/>
  <c r="L168" s="1"/>
  <c r="J107"/>
  <c r="B256"/>
  <c r="B255"/>
  <c r="F105"/>
  <c r="B257"/>
  <c r="B115" i="14"/>
  <c r="D114"/>
  <c r="B50" i="40"/>
  <c r="L50" s="1"/>
  <c r="D59"/>
  <c r="L51" i="34"/>
  <c r="B21"/>
  <c r="J51" i="36"/>
  <c r="J46" s="1"/>
  <c r="J59" s="1"/>
  <c r="L111"/>
  <c r="C41" i="1"/>
  <c r="L41" s="1"/>
  <c r="C71" i="2"/>
  <c r="C41"/>
  <c r="G33" i="14"/>
  <c r="G115" i="12"/>
  <c r="E23"/>
  <c r="I316"/>
  <c r="I315" s="1"/>
  <c r="B105"/>
  <c r="C394" i="14"/>
  <c r="L394" s="1"/>
  <c r="K14" i="12"/>
  <c r="K14" i="14" s="1"/>
  <c r="H33"/>
  <c r="H384"/>
  <c r="H19" i="12"/>
  <c r="E79" i="14"/>
  <c r="F198"/>
  <c r="C385"/>
  <c r="L385" s="1"/>
  <c r="I301"/>
  <c r="I80"/>
  <c r="F75" i="34"/>
  <c r="B76"/>
  <c r="C105" i="36"/>
  <c r="L105" s="1"/>
  <c r="B21"/>
  <c r="H16"/>
  <c r="H46"/>
  <c r="L119"/>
  <c r="E59"/>
  <c r="C51"/>
  <c r="H86" i="7"/>
  <c r="H28"/>
  <c r="L25"/>
  <c r="F86"/>
  <c r="B74"/>
  <c r="E161"/>
  <c r="C161" s="1"/>
  <c r="E174"/>
  <c r="C162"/>
  <c r="C174" s="1"/>
  <c r="C83"/>
  <c r="L83" s="1"/>
  <c r="E75"/>
  <c r="B24"/>
  <c r="L24" s="1"/>
  <c r="D174"/>
  <c r="B162"/>
  <c r="D161"/>
  <c r="B161" s="1"/>
  <c r="G105" i="23"/>
  <c r="L50" i="22"/>
  <c r="G89" i="34"/>
  <c r="C76"/>
  <c r="G75"/>
  <c r="C25" i="40"/>
  <c r="L25" s="1"/>
  <c r="G24"/>
  <c r="C24" s="1"/>
  <c r="C239"/>
  <c r="L239" s="1"/>
  <c r="L226"/>
  <c r="G45"/>
  <c r="E17"/>
  <c r="C19"/>
  <c r="E46"/>
  <c r="C47"/>
  <c r="C179"/>
  <c r="C71" i="8"/>
  <c r="C12" i="16"/>
  <c r="L12" s="1"/>
  <c r="C11"/>
  <c r="L11" s="1"/>
  <c r="G11" i="2"/>
  <c r="G11" i="1"/>
  <c r="C11" s="1"/>
  <c r="C12"/>
  <c r="C41" i="3"/>
  <c r="C12" i="37"/>
  <c r="L12" s="1"/>
  <c r="L43" i="22"/>
  <c r="C41" i="23"/>
  <c r="G16" i="25"/>
  <c r="G15" s="1"/>
  <c r="G114" i="16"/>
  <c r="G100"/>
  <c r="C100" s="1"/>
  <c r="L100" s="1"/>
  <c r="C101"/>
  <c r="G209" i="19"/>
  <c r="C23" i="1"/>
  <c r="L23" s="1"/>
  <c r="G21"/>
  <c r="L165"/>
  <c r="C178"/>
  <c r="L178" s="1"/>
  <c r="L253"/>
  <c r="C266"/>
  <c r="L266" s="1"/>
  <c r="G76" i="3"/>
  <c r="G89" s="1"/>
  <c r="G197"/>
  <c r="G135" i="34"/>
  <c r="C135" s="1"/>
  <c r="L135" s="1"/>
  <c r="L106" i="36"/>
  <c r="C46" i="26"/>
  <c r="C59" s="1"/>
  <c r="G75" i="31"/>
  <c r="C75" s="1"/>
  <c r="L75" s="1"/>
  <c r="G89"/>
  <c r="C107" i="8"/>
  <c r="L107" s="1"/>
  <c r="G106"/>
  <c r="G76"/>
  <c r="G89" s="1"/>
  <c r="G17" i="16"/>
  <c r="C18"/>
  <c r="L18" s="1"/>
  <c r="C46"/>
  <c r="L46" s="1"/>
  <c r="G45"/>
  <c r="G73"/>
  <c r="C74"/>
  <c r="L74" s="1"/>
  <c r="G116" i="7"/>
  <c r="C116"/>
  <c r="L116" s="1"/>
  <c r="G77" i="19"/>
  <c r="G76" s="1"/>
  <c r="G18"/>
  <c r="G47" i="18"/>
  <c r="C48"/>
  <c r="L48" s="1"/>
  <c r="G18"/>
  <c r="G105"/>
  <c r="C105" s="1"/>
  <c r="L105" s="1"/>
  <c r="C106"/>
  <c r="C48" i="10"/>
  <c r="L48" s="1"/>
  <c r="G164"/>
  <c r="C164" s="1"/>
  <c r="G59" i="1"/>
  <c r="G45"/>
  <c r="C45" s="1"/>
  <c r="C46"/>
  <c r="C77"/>
  <c r="L77" s="1"/>
  <c r="G76"/>
  <c r="C237"/>
  <c r="L237" s="1"/>
  <c r="L224"/>
  <c r="G17"/>
  <c r="C18"/>
  <c r="L18" s="1"/>
  <c r="C47" i="3"/>
  <c r="C18" i="5"/>
  <c r="L137" i="17"/>
  <c r="G77"/>
  <c r="G18"/>
  <c r="G17" s="1"/>
  <c r="G16" s="1"/>
  <c r="G46" i="20"/>
  <c r="C47"/>
  <c r="C77" i="29"/>
  <c r="G16" i="30"/>
  <c r="G29" s="1"/>
  <c r="G75"/>
  <c r="C75" s="1"/>
  <c r="C76"/>
  <c r="C89" s="1"/>
  <c r="C77"/>
  <c r="G46" i="35"/>
  <c r="C47"/>
  <c r="L47" s="1"/>
  <c r="G16"/>
  <c r="C17"/>
  <c r="L17" s="1"/>
  <c r="G75"/>
  <c r="C75" s="1"/>
  <c r="L75" s="1"/>
  <c r="G89"/>
  <c r="C76"/>
  <c r="C89" i="33"/>
  <c r="G45" i="37"/>
  <c r="C45" s="1"/>
  <c r="L45" s="1"/>
  <c r="G59"/>
  <c r="C46"/>
  <c r="C89"/>
  <c r="L89" s="1"/>
  <c r="L76"/>
  <c r="G17"/>
  <c r="C18"/>
  <c r="L18" s="1"/>
  <c r="C76" i="32"/>
  <c r="L76" s="1"/>
  <c r="C77"/>
  <c r="L77" s="1"/>
  <c r="C18"/>
  <c r="L18" s="1"/>
  <c r="G46" i="36"/>
  <c r="G59" s="1"/>
  <c r="C76"/>
  <c r="C89" s="1"/>
  <c r="L89" s="1"/>
  <c r="G75"/>
  <c r="C75" s="1"/>
  <c r="L75" s="1"/>
  <c r="C48" i="22"/>
  <c r="G18"/>
  <c r="G46" i="23"/>
  <c r="G59" s="1"/>
  <c r="G175" i="14"/>
  <c r="C48" i="23"/>
  <c r="G47"/>
  <c r="C47" s="1"/>
  <c r="G49" i="12"/>
  <c r="G18" s="1"/>
  <c r="G16" i="26"/>
  <c r="C17"/>
  <c r="L17" s="1"/>
  <c r="G76" i="28"/>
  <c r="C77"/>
  <c r="L77" s="1"/>
  <c r="G18"/>
  <c r="G17" s="1"/>
  <c r="G16" s="1"/>
  <c r="G29" s="1"/>
  <c r="C111" i="12"/>
  <c r="L111" s="1"/>
  <c r="K78" i="14"/>
  <c r="F256" i="12"/>
  <c r="F269" s="1"/>
  <c r="K384" i="14"/>
  <c r="G14" i="12"/>
  <c r="G14" i="14" s="1"/>
  <c r="H89"/>
  <c r="H88" s="1"/>
  <c r="I22" i="12"/>
  <c r="I22" i="14" s="1"/>
  <c r="G197" i="12"/>
  <c r="G210" s="1"/>
  <c r="F384" i="14"/>
  <c r="E149"/>
  <c r="E148" s="1"/>
  <c r="H82" i="12"/>
  <c r="C87"/>
  <c r="L87" s="1"/>
  <c r="K145" i="14"/>
  <c r="C145" s="1"/>
  <c r="L145" s="1"/>
  <c r="G85" i="12"/>
  <c r="B118"/>
  <c r="L206"/>
  <c r="B321"/>
  <c r="C251"/>
  <c r="L251" s="1"/>
  <c r="G92" i="14"/>
  <c r="I23" i="12"/>
  <c r="E14"/>
  <c r="C154" i="14"/>
  <c r="L154" s="1"/>
  <c r="F112" i="12"/>
  <c r="L146"/>
  <c r="C47" i="33"/>
  <c r="L47" s="1"/>
  <c r="G46"/>
  <c r="L11"/>
  <c r="G59" i="32"/>
  <c r="C13"/>
  <c r="L13" s="1"/>
  <c r="E11"/>
  <c r="G16"/>
  <c r="C18" i="31"/>
  <c r="L18" s="1"/>
  <c r="C47"/>
  <c r="L47" s="1"/>
  <c r="G46"/>
  <c r="G59" s="1"/>
  <c r="C89"/>
  <c r="L89" s="1"/>
  <c r="C11"/>
  <c r="C41"/>
  <c r="C195" i="9"/>
  <c r="L195" s="1"/>
  <c r="G105" i="17"/>
  <c r="G119"/>
  <c r="C106"/>
  <c r="L106" s="1"/>
  <c r="C135" i="5"/>
  <c r="L50" i="23"/>
  <c r="C209" i="34"/>
  <c r="L209" s="1"/>
  <c r="L196"/>
  <c r="C46"/>
  <c r="L46" s="1"/>
  <c r="C179"/>
  <c r="L179" s="1"/>
  <c r="L166"/>
  <c r="G45"/>
  <c r="C17"/>
  <c r="L17" s="1"/>
  <c r="G16"/>
  <c r="C149"/>
  <c r="L149" s="1"/>
  <c r="L136"/>
  <c r="C20" i="25"/>
  <c r="L20" s="1"/>
  <c r="C76"/>
  <c r="C89" s="1"/>
  <c r="G89"/>
  <c r="C41"/>
  <c r="C23" i="36"/>
  <c r="L23" s="1"/>
  <c r="G21"/>
  <c r="C21" s="1"/>
  <c r="L41"/>
  <c r="G11"/>
  <c r="C12"/>
  <c r="L12" s="1"/>
  <c r="G41" i="24"/>
  <c r="G59" s="1"/>
  <c r="G195" i="11"/>
  <c r="G89" i="4"/>
  <c r="G75"/>
  <c r="C76"/>
  <c r="G17"/>
  <c r="C18"/>
  <c r="L18" s="1"/>
  <c r="G59"/>
  <c r="C46"/>
  <c r="G45"/>
  <c r="C45" i="7"/>
  <c r="G58"/>
  <c r="G44"/>
  <c r="G17"/>
  <c r="C18"/>
  <c r="L18" s="1"/>
  <c r="C11"/>
  <c r="B386" i="14"/>
  <c r="D384"/>
  <c r="G19" i="12"/>
  <c r="B74"/>
  <c r="D22"/>
  <c r="G13"/>
  <c r="K22"/>
  <c r="K23"/>
  <c r="K23" i="14" s="1"/>
  <c r="C81" i="12"/>
  <c r="H271" i="14"/>
  <c r="J145"/>
  <c r="J144" s="1"/>
  <c r="J211"/>
  <c r="J19" i="12"/>
  <c r="C321"/>
  <c r="L321" s="1"/>
  <c r="I49" i="14"/>
  <c r="I48" s="1"/>
  <c r="G12" i="12"/>
  <c r="C202"/>
  <c r="L202" s="1"/>
  <c r="J108"/>
  <c r="I18"/>
  <c r="G22"/>
  <c r="G22" i="14" s="1"/>
  <c r="E22" i="12"/>
  <c r="G301" i="14"/>
  <c r="K20" i="12"/>
  <c r="K20" i="14" s="1"/>
  <c r="I12" i="12"/>
  <c r="F19"/>
  <c r="D19"/>
  <c r="B81"/>
  <c r="B113"/>
  <c r="I20"/>
  <c r="I20" i="14" s="1"/>
  <c r="I14" i="12"/>
  <c r="I14" i="14" s="1"/>
  <c r="F82" i="12"/>
  <c r="L231"/>
  <c r="J198" i="14"/>
  <c r="K13" i="12"/>
  <c r="K13" i="14" s="1"/>
  <c r="F23" i="12"/>
  <c r="F23" i="14" s="1"/>
  <c r="B119"/>
  <c r="I121"/>
  <c r="F55" i="12"/>
  <c r="G20"/>
  <c r="G20" i="14" s="1"/>
  <c r="G208"/>
  <c r="E19" i="12"/>
  <c r="E19" i="14" s="1"/>
  <c r="D18" i="12"/>
  <c r="D18" i="14" s="1"/>
  <c r="K12" i="12"/>
  <c r="K19"/>
  <c r="K19" i="14" s="1"/>
  <c r="I208"/>
  <c r="F211"/>
  <c r="H60"/>
  <c r="E49"/>
  <c r="K15" i="27"/>
  <c r="K29"/>
  <c r="I59"/>
  <c r="I45"/>
  <c r="F11" i="22"/>
  <c r="G21" i="29"/>
  <c r="E24" i="17"/>
  <c r="C24" s="1"/>
  <c r="L24" s="1"/>
  <c r="I16" i="20"/>
  <c r="I15" s="1"/>
  <c r="I46" i="28"/>
  <c r="I59" s="1"/>
  <c r="B13"/>
  <c r="C23" i="27"/>
  <c r="L23" s="1"/>
  <c r="B54" i="22"/>
  <c r="C41"/>
  <c r="C12" i="29"/>
  <c r="L12" s="1"/>
  <c r="C11"/>
  <c r="L11" s="1"/>
  <c r="C54" i="24"/>
  <c r="L54" s="1"/>
  <c r="F21" i="30"/>
  <c r="B21" s="1"/>
  <c r="L20" i="22"/>
  <c r="G17" i="21"/>
  <c r="G16" s="1"/>
  <c r="G15" s="1"/>
  <c r="B18" i="28"/>
  <c r="B54" i="27"/>
  <c r="L54" s="1"/>
  <c r="G11" i="22"/>
  <c r="D24" i="29"/>
  <c r="B24" s="1"/>
  <c r="B54" i="28"/>
  <c r="K16" i="5"/>
  <c r="L50" i="28"/>
  <c r="I45" i="17"/>
  <c r="B25" i="24"/>
  <c r="G45" i="30"/>
  <c r="K16" i="22"/>
  <c r="K29" s="1"/>
  <c r="L20" i="20"/>
  <c r="B51" i="17"/>
  <c r="I16" i="15"/>
  <c r="I15" s="1"/>
  <c r="L48" i="27"/>
  <c r="C14"/>
  <c r="L14" s="1"/>
  <c r="B27" i="21"/>
  <c r="G16" i="24"/>
  <c r="G29" s="1"/>
  <c r="C24"/>
  <c r="L24" s="1"/>
  <c r="C51" i="22"/>
  <c r="L51" s="1"/>
  <c r="C22" i="29"/>
  <c r="L22" s="1"/>
  <c r="L55" i="27"/>
  <c r="B24" i="25"/>
  <c r="C41" i="5"/>
  <c r="G24" i="28"/>
  <c r="C24" s="1"/>
  <c r="L24" s="1"/>
  <c r="K17" i="9"/>
  <c r="K16" s="1"/>
  <c r="F11"/>
  <c r="C28" i="6"/>
  <c r="L28" s="1"/>
  <c r="D104" i="2"/>
  <c r="B104" s="1"/>
  <c r="B117" s="1"/>
  <c r="K24" i="9"/>
  <c r="G21" i="6"/>
  <c r="D24"/>
  <c r="D16" s="1"/>
  <c r="G24"/>
  <c r="K21" i="9"/>
  <c r="H104" i="2"/>
  <c r="H103" s="1"/>
  <c r="F17" i="6"/>
  <c r="C27" i="9"/>
  <c r="L27" s="1"/>
  <c r="I16" i="6"/>
  <c r="I29" s="1"/>
  <c r="F11"/>
  <c r="C24" i="21"/>
  <c r="L24" s="1"/>
  <c r="C25" i="27"/>
  <c r="L25" s="1"/>
  <c r="E24"/>
  <c r="E17" i="17"/>
  <c r="E16" s="1"/>
  <c r="C20" i="9"/>
  <c r="I16" i="5"/>
  <c r="I29" s="1"/>
  <c r="I16" i="27"/>
  <c r="I15" s="1"/>
  <c r="K15" i="22"/>
  <c r="B19" i="9"/>
  <c r="C13"/>
  <c r="L13" s="1"/>
  <c r="B19" i="6"/>
  <c r="B25"/>
  <c r="E17" i="5"/>
  <c r="C17" s="1"/>
  <c r="C14" i="17"/>
  <c r="L14" s="1"/>
  <c r="C22"/>
  <c r="L22" s="1"/>
  <c r="I16" i="28"/>
  <c r="I15" s="1"/>
  <c r="G59"/>
  <c r="B26" i="27"/>
  <c r="C19"/>
  <c r="L19" s="1"/>
  <c r="I46" i="25"/>
  <c r="I59" s="1"/>
  <c r="I46" i="22"/>
  <c r="I45" s="1"/>
  <c r="B41" i="30"/>
  <c r="F46"/>
  <c r="F45" s="1"/>
  <c r="C19" i="29"/>
  <c r="L19" s="1"/>
  <c r="I24" i="30"/>
  <c r="I16" s="1"/>
  <c r="I15" s="1"/>
  <c r="B24" i="2"/>
  <c r="K21" i="6"/>
  <c r="K16" s="1"/>
  <c r="K15" s="1"/>
  <c r="G46" i="21"/>
  <c r="G46" i="22"/>
  <c r="F117" i="2"/>
  <c r="F103"/>
  <c r="D24" i="28"/>
  <c r="B24" s="1"/>
  <c r="B25"/>
  <c r="B114" i="9"/>
  <c r="C11" i="28"/>
  <c r="D17" i="21"/>
  <c r="C51" i="24"/>
  <c r="L51" s="1"/>
  <c r="K21" i="29"/>
  <c r="K16" s="1"/>
  <c r="K29" s="1"/>
  <c r="G21" i="2"/>
  <c r="C21" s="1"/>
  <c r="L21" s="1"/>
  <c r="C28" i="5"/>
  <c r="L28" s="1"/>
  <c r="I16" i="17"/>
  <c r="I15" s="1"/>
  <c r="K16" i="15"/>
  <c r="K29" s="1"/>
  <c r="H46" i="28"/>
  <c r="H45" s="1"/>
  <c r="B22" i="27"/>
  <c r="B51" i="25"/>
  <c r="B25"/>
  <c r="K16" i="24"/>
  <c r="C21" i="22"/>
  <c r="L21" s="1"/>
  <c r="C54" i="30"/>
  <c r="L54" s="1"/>
  <c r="K16" i="28"/>
  <c r="K15" s="1"/>
  <c r="C24" i="29"/>
  <c r="L24" s="1"/>
  <c r="G17"/>
  <c r="I29" i="22"/>
  <c r="C13" i="21"/>
  <c r="L13" s="1"/>
  <c r="G11"/>
  <c r="D24" i="27"/>
  <c r="B24" s="1"/>
  <c r="E16" i="2"/>
  <c r="E15" s="1"/>
  <c r="E46" i="21"/>
  <c r="E45" s="1"/>
  <c r="I46" i="29"/>
  <c r="I59" s="1"/>
  <c r="L20" i="30"/>
  <c r="K17" i="2"/>
  <c r="K16" s="1"/>
  <c r="E104"/>
  <c r="C104" s="1"/>
  <c r="K103"/>
  <c r="I89" i="11"/>
  <c r="B24" i="19"/>
  <c r="I16" i="9"/>
  <c r="I15" s="1"/>
  <c r="J106"/>
  <c r="J119" s="1"/>
  <c r="B26"/>
  <c r="K16" i="8"/>
  <c r="K15" s="1"/>
  <c r="C17" i="20"/>
  <c r="G16" i="15"/>
  <c r="G29" s="1"/>
  <c r="C41" i="28"/>
  <c r="B22"/>
  <c r="B41" i="21"/>
  <c r="K16"/>
  <c r="K29" s="1"/>
  <c r="L20"/>
  <c r="C47"/>
  <c r="C23" i="30"/>
  <c r="L23" s="1"/>
  <c r="B54"/>
  <c r="E24" i="5"/>
  <c r="L113" i="2"/>
  <c r="C13" i="17"/>
  <c r="L13" s="1"/>
  <c r="E11"/>
  <c r="B26" i="21"/>
  <c r="D24"/>
  <c r="C17" i="27"/>
  <c r="G76" i="11"/>
  <c r="G89" s="1"/>
  <c r="K16" i="19"/>
  <c r="K29" s="1"/>
  <c r="F21" i="5"/>
  <c r="B21" s="1"/>
  <c r="L50" i="30"/>
  <c r="I11" i="27"/>
  <c r="C11" s="1"/>
  <c r="L11" s="1"/>
  <c r="C11" i="8"/>
  <c r="K11" i="5"/>
  <c r="C11" s="1"/>
  <c r="H16" i="20"/>
  <c r="H15" s="1"/>
  <c r="L50" i="17"/>
  <c r="K21"/>
  <c r="C21" s="1"/>
  <c r="L21" s="1"/>
  <c r="G11"/>
  <c r="B47"/>
  <c r="I46" i="15"/>
  <c r="I59" s="1"/>
  <c r="B54"/>
  <c r="B54" i="25"/>
  <c r="B51" i="24"/>
  <c r="B13" i="22"/>
  <c r="L13" s="1"/>
  <c r="E11" i="21"/>
  <c r="I11" i="30"/>
  <c r="C11" s="1"/>
  <c r="G24" i="27"/>
  <c r="J74" i="29"/>
  <c r="H77"/>
  <c r="G45"/>
  <c r="G59"/>
  <c r="H71"/>
  <c r="J72"/>
  <c r="J42" s="1"/>
  <c r="F89"/>
  <c r="F75"/>
  <c r="E62" i="14"/>
  <c r="E25" s="1"/>
  <c r="B74" i="29"/>
  <c r="D47"/>
  <c r="D18"/>
  <c r="B22"/>
  <c r="D21"/>
  <c r="B21" s="1"/>
  <c r="J73"/>
  <c r="J43" s="1"/>
  <c r="C47"/>
  <c r="E46"/>
  <c r="C89"/>
  <c r="B78"/>
  <c r="C51"/>
  <c r="L51" s="1"/>
  <c r="E21"/>
  <c r="C21" s="1"/>
  <c r="L21" s="1"/>
  <c r="B23"/>
  <c r="E17"/>
  <c r="F41"/>
  <c r="F12"/>
  <c r="F47"/>
  <c r="F46" s="1"/>
  <c r="F18"/>
  <c r="F17" s="1"/>
  <c r="F16" s="1"/>
  <c r="D20"/>
  <c r="B20" s="1"/>
  <c r="B50"/>
  <c r="B74" i="30"/>
  <c r="D14"/>
  <c r="D11" s="1"/>
  <c r="K15"/>
  <c r="K29"/>
  <c r="F24"/>
  <c r="B25"/>
  <c r="D16"/>
  <c r="J77"/>
  <c r="J76" s="1"/>
  <c r="E21"/>
  <c r="C21" s="1"/>
  <c r="L21" s="1"/>
  <c r="C22"/>
  <c r="L22" s="1"/>
  <c r="F89"/>
  <c r="F75"/>
  <c r="H47"/>
  <c r="H18"/>
  <c r="E17"/>
  <c r="D59"/>
  <c r="L78"/>
  <c r="H14"/>
  <c r="H11" s="1"/>
  <c r="H71"/>
  <c r="C47"/>
  <c r="E46"/>
  <c r="B77"/>
  <c r="L77" s="1"/>
  <c r="H76"/>
  <c r="D89"/>
  <c r="G75" i="22"/>
  <c r="C75" s="1"/>
  <c r="G89"/>
  <c r="E17"/>
  <c r="C19"/>
  <c r="L19" s="1"/>
  <c r="L73"/>
  <c r="D12"/>
  <c r="D41"/>
  <c r="E46"/>
  <c r="C47"/>
  <c r="E24"/>
  <c r="C24" s="1"/>
  <c r="L24" s="1"/>
  <c r="C25"/>
  <c r="L25" s="1"/>
  <c r="H14"/>
  <c r="B14" s="1"/>
  <c r="L14" s="1"/>
  <c r="B44"/>
  <c r="L44" s="1"/>
  <c r="H12"/>
  <c r="H41"/>
  <c r="D50" i="14"/>
  <c r="D89" i="22"/>
  <c r="I59"/>
  <c r="H77"/>
  <c r="H76" s="1"/>
  <c r="C12"/>
  <c r="E11"/>
  <c r="C11" s="1"/>
  <c r="J71"/>
  <c r="B71" s="1"/>
  <c r="L71" s="1"/>
  <c r="B42"/>
  <c r="L42" s="1"/>
  <c r="F77"/>
  <c r="D18"/>
  <c r="D47"/>
  <c r="C76"/>
  <c r="E286" i="12"/>
  <c r="E285" s="1"/>
  <c r="B74" i="22"/>
  <c r="B72"/>
  <c r="C24" i="23"/>
  <c r="G16"/>
  <c r="D24"/>
  <c r="B24" s="1"/>
  <c r="B25"/>
  <c r="L25"/>
  <c r="F65" i="14"/>
  <c r="F30" s="1"/>
  <c r="K62"/>
  <c r="K211"/>
  <c r="C75" i="23"/>
  <c r="J149"/>
  <c r="I16"/>
  <c r="I30" s="1"/>
  <c r="D43" i="12"/>
  <c r="L144" i="23"/>
  <c r="B182" i="14"/>
  <c r="H49" i="12"/>
  <c r="B141" i="23"/>
  <c r="H48"/>
  <c r="H18" s="1"/>
  <c r="H17" s="1"/>
  <c r="K45"/>
  <c r="K59"/>
  <c r="E105"/>
  <c r="E119"/>
  <c r="C106"/>
  <c r="F89"/>
  <c r="F75"/>
  <c r="J77"/>
  <c r="J48"/>
  <c r="J18" s="1"/>
  <c r="F149"/>
  <c r="F135"/>
  <c r="B136"/>
  <c r="B149" s="1"/>
  <c r="D149"/>
  <c r="D135"/>
  <c r="F111"/>
  <c r="H112"/>
  <c r="H173" i="12" s="1"/>
  <c r="H209" i="14" s="1"/>
  <c r="H59" s="1"/>
  <c r="F52" i="23"/>
  <c r="F22" s="1"/>
  <c r="C89"/>
  <c r="D21"/>
  <c r="H42"/>
  <c r="H12" s="1"/>
  <c r="H71"/>
  <c r="H89" s="1"/>
  <c r="K30"/>
  <c r="K15"/>
  <c r="F17"/>
  <c r="K418" i="14"/>
  <c r="H181"/>
  <c r="D132" i="12"/>
  <c r="H149" i="23"/>
  <c r="H135"/>
  <c r="C51"/>
  <c r="L51" s="1"/>
  <c r="E46"/>
  <c r="E11"/>
  <c r="C11" s="1"/>
  <c r="C12"/>
  <c r="C18"/>
  <c r="E17"/>
  <c r="F41"/>
  <c r="E21"/>
  <c r="C21" s="1"/>
  <c r="L21" s="1"/>
  <c r="D44" i="12"/>
  <c r="D13" s="1"/>
  <c r="C54" i="23"/>
  <c r="L54" s="1"/>
  <c r="B78"/>
  <c r="C78" i="24"/>
  <c r="E77"/>
  <c r="F75"/>
  <c r="H71"/>
  <c r="E71"/>
  <c r="C71" s="1"/>
  <c r="C73"/>
  <c r="I15"/>
  <c r="I29"/>
  <c r="F20"/>
  <c r="B21"/>
  <c r="D51" i="12"/>
  <c r="D20" s="1"/>
  <c r="D20" i="14" s="1"/>
  <c r="F18" i="24"/>
  <c r="F47"/>
  <c r="D13"/>
  <c r="B43"/>
  <c r="C22"/>
  <c r="L22" s="1"/>
  <c r="E21"/>
  <c r="C21" s="1"/>
  <c r="L21" s="1"/>
  <c r="K29"/>
  <c r="K15"/>
  <c r="H20"/>
  <c r="E41"/>
  <c r="E12"/>
  <c r="C42"/>
  <c r="J74"/>
  <c r="D46"/>
  <c r="D20"/>
  <c r="K59"/>
  <c r="K45"/>
  <c r="H77"/>
  <c r="I46"/>
  <c r="B168" i="12"/>
  <c r="B22" i="24"/>
  <c r="B80"/>
  <c r="L80" s="1"/>
  <c r="B73"/>
  <c r="H71" i="25"/>
  <c r="I15"/>
  <c r="C25"/>
  <c r="L25" s="1"/>
  <c r="E24"/>
  <c r="C24" s="1"/>
  <c r="L24" s="1"/>
  <c r="F75"/>
  <c r="H18"/>
  <c r="H17" s="1"/>
  <c r="H16" s="1"/>
  <c r="H47"/>
  <c r="H46" s="1"/>
  <c r="F47"/>
  <c r="F18"/>
  <c r="B48"/>
  <c r="L48" s="1"/>
  <c r="E21"/>
  <c r="C21" s="1"/>
  <c r="L21" s="1"/>
  <c r="C22"/>
  <c r="L22" s="1"/>
  <c r="D12"/>
  <c r="D41"/>
  <c r="L78"/>
  <c r="D16"/>
  <c r="E59"/>
  <c r="E45"/>
  <c r="J77"/>
  <c r="J21"/>
  <c r="B21" s="1"/>
  <c r="B213" i="14"/>
  <c r="D46" i="25"/>
  <c r="L171" i="12"/>
  <c r="F421" i="14"/>
  <c r="K16" i="25"/>
  <c r="F71"/>
  <c r="H89"/>
  <c r="H75"/>
  <c r="I11"/>
  <c r="C12"/>
  <c r="E17"/>
  <c r="C18"/>
  <c r="C172" i="12"/>
  <c r="G46" i="25"/>
  <c r="I45" i="21"/>
  <c r="I59"/>
  <c r="C12"/>
  <c r="L12" s="1"/>
  <c r="I11"/>
  <c r="H24"/>
  <c r="B25"/>
  <c r="K45"/>
  <c r="K59"/>
  <c r="D59"/>
  <c r="D45"/>
  <c r="F75"/>
  <c r="F89"/>
  <c r="K48" i="12"/>
  <c r="B21" i="21"/>
  <c r="C23"/>
  <c r="L23" s="1"/>
  <c r="C75"/>
  <c r="B23"/>
  <c r="B22"/>
  <c r="C21"/>
  <c r="L21" s="1"/>
  <c r="D76"/>
  <c r="G27" i="14"/>
  <c r="E29" i="21"/>
  <c r="E15"/>
  <c r="F47"/>
  <c r="F18"/>
  <c r="C89"/>
  <c r="C46"/>
  <c r="I17"/>
  <c r="C18"/>
  <c r="D138" i="12"/>
  <c r="D137" s="1"/>
  <c r="D175" i="14"/>
  <c r="D11" i="21"/>
  <c r="B11" s="1"/>
  <c r="B12"/>
  <c r="H77"/>
  <c r="H76" s="1"/>
  <c r="F181" i="14"/>
  <c r="B56" i="12"/>
  <c r="G181" i="14"/>
  <c r="F49" i="12"/>
  <c r="F18" s="1"/>
  <c r="F138"/>
  <c r="D14" i="27"/>
  <c r="D11" s="1"/>
  <c r="F63" i="14"/>
  <c r="F26" s="1"/>
  <c r="F14" i="27"/>
  <c r="F11" s="1"/>
  <c r="B51"/>
  <c r="D46"/>
  <c r="H18"/>
  <c r="H47"/>
  <c r="D149"/>
  <c r="D135"/>
  <c r="D204" i="14"/>
  <c r="C75" i="27"/>
  <c r="L75" s="1"/>
  <c r="K197" i="12"/>
  <c r="K210" s="1"/>
  <c r="C420" i="14"/>
  <c r="L420" s="1"/>
  <c r="K264"/>
  <c r="K263" s="1"/>
  <c r="C34"/>
  <c r="E167" i="12"/>
  <c r="E180" s="1"/>
  <c r="B192"/>
  <c r="K178" i="14"/>
  <c r="C18" i="27"/>
  <c r="H74"/>
  <c r="H44" s="1"/>
  <c r="H41" s="1"/>
  <c r="G45"/>
  <c r="G59"/>
  <c r="L76"/>
  <c r="C89"/>
  <c r="J136"/>
  <c r="J201" i="12"/>
  <c r="C22" i="27"/>
  <c r="L22" s="1"/>
  <c r="E21"/>
  <c r="C21" s="1"/>
  <c r="L21" s="1"/>
  <c r="F71"/>
  <c r="B260" i="14"/>
  <c r="B75" i="27"/>
  <c r="E46"/>
  <c r="F204" i="14"/>
  <c r="K316" i="12"/>
  <c r="K315" s="1"/>
  <c r="C324"/>
  <c r="L324" s="1"/>
  <c r="C35" i="14"/>
  <c r="L295" i="12"/>
  <c r="L77" i="27"/>
  <c r="B43"/>
  <c r="H16" i="28"/>
  <c r="B17"/>
  <c r="D45"/>
  <c r="D59"/>
  <c r="K59"/>
  <c r="K45"/>
  <c r="C45" i="12"/>
  <c r="K168" i="14"/>
  <c r="C142" i="12"/>
  <c r="L142" s="1"/>
  <c r="I137"/>
  <c r="I136" s="1"/>
  <c r="B47" i="28"/>
  <c r="F62" i="14"/>
  <c r="E208"/>
  <c r="E203" s="1"/>
  <c r="D168"/>
  <c r="B424"/>
  <c r="F34"/>
  <c r="B201"/>
  <c r="C171"/>
  <c r="I85" i="12"/>
  <c r="B75" i="28"/>
  <c r="F89"/>
  <c r="B51"/>
  <c r="F16"/>
  <c r="K29"/>
  <c r="H71"/>
  <c r="H89" s="1"/>
  <c r="J45"/>
  <c r="F45"/>
  <c r="E17"/>
  <c r="E21"/>
  <c r="C21" s="1"/>
  <c r="L21" s="1"/>
  <c r="C22"/>
  <c r="L22" s="1"/>
  <c r="E59"/>
  <c r="E45"/>
  <c r="F12"/>
  <c r="F41"/>
  <c r="C47"/>
  <c r="L47" s="1"/>
  <c r="C291" i="12"/>
  <c r="L291" s="1"/>
  <c r="E60" i="14"/>
  <c r="F174"/>
  <c r="B19" i="28"/>
  <c r="K167" i="12"/>
  <c r="K180" s="1"/>
  <c r="C210" i="14"/>
  <c r="B175" i="12"/>
  <c r="G49" i="14"/>
  <c r="K52" i="12"/>
  <c r="B21" i="28"/>
  <c r="K95" i="14"/>
  <c r="F286" i="12"/>
  <c r="F285" s="1"/>
  <c r="C175"/>
  <c r="L175" s="1"/>
  <c r="K72"/>
  <c r="C162"/>
  <c r="L162" s="1"/>
  <c r="B205"/>
  <c r="B123" i="14"/>
  <c r="B303"/>
  <c r="K42" i="12"/>
  <c r="K286"/>
  <c r="K299" s="1"/>
  <c r="B111" i="14"/>
  <c r="C363"/>
  <c r="L363" s="1"/>
  <c r="G378"/>
  <c r="C87"/>
  <c r="C235" i="12"/>
  <c r="L235" s="1"/>
  <c r="C84"/>
  <c r="L84" s="1"/>
  <c r="B103"/>
  <c r="B89"/>
  <c r="C145"/>
  <c r="E115"/>
  <c r="D167"/>
  <c r="D180" s="1"/>
  <c r="C294"/>
  <c r="B317"/>
  <c r="C86"/>
  <c r="L86" s="1"/>
  <c r="G42"/>
  <c r="B232"/>
  <c r="H204" i="14"/>
  <c r="B257" i="12"/>
  <c r="C119"/>
  <c r="L119" s="1"/>
  <c r="C212" i="14"/>
  <c r="L212" s="1"/>
  <c r="H286" i="12"/>
  <c r="H285" s="1"/>
  <c r="E72"/>
  <c r="E227"/>
  <c r="E240" s="1"/>
  <c r="G384" i="14"/>
  <c r="B83" i="12"/>
  <c r="B75"/>
  <c r="C357" i="14"/>
  <c r="L357" s="1"/>
  <c r="K318"/>
  <c r="H227" i="12"/>
  <c r="H226" s="1"/>
  <c r="C320" i="14"/>
  <c r="L320" s="1"/>
  <c r="C105" i="12"/>
  <c r="L105" s="1"/>
  <c r="H85"/>
  <c r="G211" i="14"/>
  <c r="B145" i="12"/>
  <c r="C333" i="14"/>
  <c r="L333" s="1"/>
  <c r="J138"/>
  <c r="D227" i="12"/>
  <c r="D226" s="1"/>
  <c r="E316"/>
  <c r="E315" s="1"/>
  <c r="E181" i="14"/>
  <c r="D197" i="12"/>
  <c r="D196" s="1"/>
  <c r="I391" i="14"/>
  <c r="H331"/>
  <c r="E55" i="12"/>
  <c r="D353" i="14"/>
  <c r="D352" s="1"/>
  <c r="C192" i="12"/>
  <c r="L192" s="1"/>
  <c r="B235"/>
  <c r="B117"/>
  <c r="C214" i="14"/>
  <c r="L214" s="1"/>
  <c r="B119" i="12"/>
  <c r="J85"/>
  <c r="B58"/>
  <c r="B205" i="14"/>
  <c r="C51" i="12"/>
  <c r="C58"/>
  <c r="L58" s="1"/>
  <c r="F258" i="14"/>
  <c r="E80"/>
  <c r="G298"/>
  <c r="G89"/>
  <c r="G88" s="1"/>
  <c r="D268"/>
  <c r="G52" i="12"/>
  <c r="B350" i="14"/>
  <c r="H110"/>
  <c r="F301"/>
  <c r="F33"/>
  <c r="B302"/>
  <c r="G50"/>
  <c r="I178"/>
  <c r="C180"/>
  <c r="L180" s="1"/>
  <c r="J92"/>
  <c r="J301"/>
  <c r="J33"/>
  <c r="K90"/>
  <c r="K298"/>
  <c r="I65"/>
  <c r="I30" s="1"/>
  <c r="I421"/>
  <c r="I408"/>
  <c r="I86"/>
  <c r="D139"/>
  <c r="D138" s="1"/>
  <c r="B379"/>
  <c r="D378"/>
  <c r="D78" i="12"/>
  <c r="B80"/>
  <c r="G79" i="14"/>
  <c r="D26" i="12"/>
  <c r="B57"/>
  <c r="D23" i="14"/>
  <c r="E421"/>
  <c r="E65"/>
  <c r="C422"/>
  <c r="H87"/>
  <c r="G414"/>
  <c r="C43" i="12"/>
  <c r="B305" i="14"/>
  <c r="J95"/>
  <c r="B304"/>
  <c r="F94"/>
  <c r="E418"/>
  <c r="B291"/>
  <c r="F81"/>
  <c r="B81" s="1"/>
  <c r="E23"/>
  <c r="C54" i="12"/>
  <c r="H86" i="14"/>
  <c r="B296"/>
  <c r="B266"/>
  <c r="J264"/>
  <c r="B264" s="1"/>
  <c r="D79"/>
  <c r="D318"/>
  <c r="C177"/>
  <c r="G60"/>
  <c r="D95"/>
  <c r="B335"/>
  <c r="D181"/>
  <c r="B183"/>
  <c r="D271"/>
  <c r="B272"/>
  <c r="D63"/>
  <c r="J110"/>
  <c r="G421"/>
  <c r="B325"/>
  <c r="F324"/>
  <c r="E178"/>
  <c r="C179"/>
  <c r="L179" s="1"/>
  <c r="B270"/>
  <c r="B214"/>
  <c r="I298"/>
  <c r="I89"/>
  <c r="B261"/>
  <c r="D87"/>
  <c r="B297"/>
  <c r="L297" s="1"/>
  <c r="B184"/>
  <c r="C213"/>
  <c r="L213" s="1"/>
  <c r="G122"/>
  <c r="C362"/>
  <c r="L362" s="1"/>
  <c r="B84" i="12"/>
  <c r="E85" i="14"/>
  <c r="E84" s="1"/>
  <c r="E294"/>
  <c r="B385"/>
  <c r="H145"/>
  <c r="H144" s="1"/>
  <c r="B423"/>
  <c r="C423"/>
  <c r="L423" s="1"/>
  <c r="G418"/>
  <c r="J408"/>
  <c r="D408"/>
  <c r="D49"/>
  <c r="E81"/>
  <c r="C321"/>
  <c r="L321" s="1"/>
  <c r="H65"/>
  <c r="H30" s="1"/>
  <c r="H421"/>
  <c r="H413" s="1"/>
  <c r="H412" s="1"/>
  <c r="F149"/>
  <c r="F148" s="1"/>
  <c r="F388"/>
  <c r="E102" i="12"/>
  <c r="C104"/>
  <c r="L104" s="1"/>
  <c r="C207" i="14"/>
  <c r="F138"/>
  <c r="J378"/>
  <c r="F121"/>
  <c r="E288"/>
  <c r="B259"/>
  <c r="F378"/>
  <c r="F115" i="12"/>
  <c r="G137"/>
  <c r="C311"/>
  <c r="L311" s="1"/>
  <c r="H323" i="14"/>
  <c r="I256" i="12"/>
  <c r="I269" s="1"/>
  <c r="B142"/>
  <c r="B162"/>
  <c r="C93" i="14"/>
  <c r="L93" s="1"/>
  <c r="I197" i="12"/>
  <c r="I210" s="1"/>
  <c r="C387" i="14"/>
  <c r="L387" s="1"/>
  <c r="D85" i="12"/>
  <c r="B381" i="14"/>
  <c r="I258"/>
  <c r="B269"/>
  <c r="K148"/>
  <c r="B206"/>
  <c r="B140"/>
  <c r="I60"/>
  <c r="C267"/>
  <c r="L267" s="1"/>
  <c r="G114"/>
  <c r="I168"/>
  <c r="C183"/>
  <c r="L183" s="1"/>
  <c r="C232" i="12"/>
  <c r="L232" s="1"/>
  <c r="K227"/>
  <c r="J78"/>
  <c r="C326" i="14"/>
  <c r="L326" s="1"/>
  <c r="E52" i="12"/>
  <c r="I167"/>
  <c r="K86" i="14"/>
  <c r="K84" s="1"/>
  <c r="C327"/>
  <c r="L327" s="1"/>
  <c r="C350"/>
  <c r="L350" s="1"/>
  <c r="K85" i="12"/>
  <c r="K77" s="1"/>
  <c r="B88"/>
  <c r="C324" i="14"/>
  <c r="L324" s="1"/>
  <c r="I32"/>
  <c r="I152"/>
  <c r="I151" s="1"/>
  <c r="I90"/>
  <c r="I328"/>
  <c r="I323" s="1"/>
  <c r="I336" s="1"/>
  <c r="C317" i="12"/>
  <c r="L317" s="1"/>
  <c r="G316"/>
  <c r="D90" i="14"/>
  <c r="B300"/>
  <c r="D298"/>
  <c r="D293" s="1"/>
  <c r="D292" s="1"/>
  <c r="B334"/>
  <c r="D94"/>
  <c r="D331"/>
  <c r="I211"/>
  <c r="I204"/>
  <c r="F90"/>
  <c r="J26" i="12"/>
  <c r="J55"/>
  <c r="B416" i="14"/>
  <c r="C365"/>
  <c r="L365" s="1"/>
  <c r="C299"/>
  <c r="L299" s="1"/>
  <c r="E89"/>
  <c r="J112" i="12"/>
  <c r="G94" i="14"/>
  <c r="G331"/>
  <c r="G323" s="1"/>
  <c r="B363"/>
  <c r="F361"/>
  <c r="B50" i="12"/>
  <c r="D48"/>
  <c r="E92" i="14"/>
  <c r="E33"/>
  <c r="E301"/>
  <c r="C302"/>
  <c r="L302" s="1"/>
  <c r="H108" i="12"/>
  <c r="D65" i="14"/>
  <c r="B422"/>
  <c r="D414"/>
  <c r="C291"/>
  <c r="L291" s="1"/>
  <c r="K141"/>
  <c r="K138" s="1"/>
  <c r="K378"/>
  <c r="G110"/>
  <c r="C110" s="1"/>
  <c r="L110" s="1"/>
  <c r="I268"/>
  <c r="C268" s="1"/>
  <c r="L268" s="1"/>
  <c r="K328"/>
  <c r="K323" s="1"/>
  <c r="C329"/>
  <c r="K89"/>
  <c r="D89"/>
  <c r="B329"/>
  <c r="D328"/>
  <c r="B109" i="12"/>
  <c r="F108"/>
  <c r="K294" i="14"/>
  <c r="K49"/>
  <c r="J150"/>
  <c r="J148" s="1"/>
  <c r="J388"/>
  <c r="K94"/>
  <c r="C304"/>
  <c r="L304" s="1"/>
  <c r="C409"/>
  <c r="L409" s="1"/>
  <c r="D178"/>
  <c r="B179"/>
  <c r="I378"/>
  <c r="C379"/>
  <c r="L379" s="1"/>
  <c r="I139"/>
  <c r="H258"/>
  <c r="B410"/>
  <c r="D324"/>
  <c r="B326"/>
  <c r="D86"/>
  <c r="D84" s="1"/>
  <c r="C184"/>
  <c r="L184" s="1"/>
  <c r="J86"/>
  <c r="H139"/>
  <c r="H138" s="1"/>
  <c r="H378"/>
  <c r="E95"/>
  <c r="E155"/>
  <c r="C155" s="1"/>
  <c r="L155" s="1"/>
  <c r="C395"/>
  <c r="L395" s="1"/>
  <c r="D211"/>
  <c r="B212"/>
  <c r="C215"/>
  <c r="L215" s="1"/>
  <c r="J80"/>
  <c r="B395"/>
  <c r="D155"/>
  <c r="B155" s="1"/>
  <c r="H92"/>
  <c r="H91" s="1"/>
  <c r="H301"/>
  <c r="F32"/>
  <c r="F152"/>
  <c r="F151" s="1"/>
  <c r="F391"/>
  <c r="I174"/>
  <c r="G168"/>
  <c r="C169"/>
  <c r="K208"/>
  <c r="C209"/>
  <c r="L209" s="1"/>
  <c r="H354"/>
  <c r="H116"/>
  <c r="H114" s="1"/>
  <c r="C386"/>
  <c r="L386" s="1"/>
  <c r="E146"/>
  <c r="E384"/>
  <c r="C259"/>
  <c r="L259" s="1"/>
  <c r="E258"/>
  <c r="J34"/>
  <c r="J421"/>
  <c r="C75" i="12"/>
  <c r="L75" s="1"/>
  <c r="I115" i="14"/>
  <c r="I114" s="1"/>
  <c r="I354"/>
  <c r="C355"/>
  <c r="L355" s="1"/>
  <c r="H125"/>
  <c r="B125" s="1"/>
  <c r="B365"/>
  <c r="K92"/>
  <c r="K33"/>
  <c r="K301"/>
  <c r="E82" i="12"/>
  <c r="C83"/>
  <c r="L83" s="1"/>
  <c r="D115"/>
  <c r="E198" i="14"/>
  <c r="C199"/>
  <c r="L199" s="1"/>
  <c r="E378"/>
  <c r="E140"/>
  <c r="E138" s="1"/>
  <c r="C380"/>
  <c r="L380" s="1"/>
  <c r="C53" i="12"/>
  <c r="L53" s="1"/>
  <c r="I52"/>
  <c r="J316"/>
  <c r="J315" s="1"/>
  <c r="H118" i="14"/>
  <c r="B294" i="12"/>
  <c r="B281"/>
  <c r="C319" i="14"/>
  <c r="L319" s="1"/>
  <c r="B215"/>
  <c r="B25" i="12"/>
  <c r="C89"/>
  <c r="L89" s="1"/>
  <c r="B251"/>
  <c r="H408" i="14"/>
  <c r="C424"/>
  <c r="L424" s="1"/>
  <c r="B324" i="12"/>
  <c r="J271" i="14"/>
  <c r="I227" i="12"/>
  <c r="I226" s="1"/>
  <c r="J353" i="14"/>
  <c r="K388"/>
  <c r="C206"/>
  <c r="L206" s="1"/>
  <c r="B409"/>
  <c r="G81"/>
  <c r="C300"/>
  <c r="L300" s="1"/>
  <c r="I82" i="12"/>
  <c r="H211" i="14"/>
  <c r="G286" i="12"/>
  <c r="I115"/>
  <c r="C325" i="14"/>
  <c r="L325" s="1"/>
  <c r="D76" i="15"/>
  <c r="D75" s="1"/>
  <c r="C27"/>
  <c r="L27" s="1"/>
  <c r="C18"/>
  <c r="B28"/>
  <c r="C84"/>
  <c r="L84" s="1"/>
  <c r="F46"/>
  <c r="C71"/>
  <c r="L71" s="1"/>
  <c r="C25"/>
  <c r="L25" s="1"/>
  <c r="E24"/>
  <c r="C24" s="1"/>
  <c r="C77"/>
  <c r="E76"/>
  <c r="C22"/>
  <c r="L22" s="1"/>
  <c r="E21"/>
  <c r="C21" s="1"/>
  <c r="L21" s="1"/>
  <c r="B47"/>
  <c r="D46"/>
  <c r="C119"/>
  <c r="C12"/>
  <c r="L12" s="1"/>
  <c r="E11"/>
  <c r="C11" s="1"/>
  <c r="L11" s="1"/>
  <c r="F41"/>
  <c r="I105"/>
  <c r="I119"/>
  <c r="F77"/>
  <c r="K105"/>
  <c r="K119"/>
  <c r="B106"/>
  <c r="L106" s="1"/>
  <c r="D105"/>
  <c r="B105" s="1"/>
  <c r="D119"/>
  <c r="D178"/>
  <c r="D164"/>
  <c r="I178"/>
  <c r="I164"/>
  <c r="C47"/>
  <c r="L47" s="1"/>
  <c r="K76"/>
  <c r="J51"/>
  <c r="B51" s="1"/>
  <c r="L104"/>
  <c r="L85"/>
  <c r="B23"/>
  <c r="I45"/>
  <c r="F178"/>
  <c r="F164"/>
  <c r="E46"/>
  <c r="C51"/>
  <c r="L51" s="1"/>
  <c r="D24"/>
  <c r="B24" s="1"/>
  <c r="B25"/>
  <c r="K45"/>
  <c r="K59"/>
  <c r="G45"/>
  <c r="G59"/>
  <c r="H166"/>
  <c r="H165" s="1"/>
  <c r="H78"/>
  <c r="H18" s="1"/>
  <c r="B22"/>
  <c r="F21"/>
  <c r="B21" s="1"/>
  <c r="J101"/>
  <c r="J119" s="1"/>
  <c r="C41"/>
  <c r="C26"/>
  <c r="L26" s="1"/>
  <c r="E17"/>
  <c r="F119"/>
  <c r="J75" i="17"/>
  <c r="J72"/>
  <c r="J131"/>
  <c r="D59"/>
  <c r="D45"/>
  <c r="D13"/>
  <c r="D11" s="1"/>
  <c r="K59"/>
  <c r="K45"/>
  <c r="D89"/>
  <c r="D75"/>
  <c r="E89"/>
  <c r="E75"/>
  <c r="H17"/>
  <c r="H16" s="1"/>
  <c r="B18"/>
  <c r="B22"/>
  <c r="D21"/>
  <c r="B21" s="1"/>
  <c r="D135"/>
  <c r="D149"/>
  <c r="B136"/>
  <c r="J104"/>
  <c r="J44" s="1"/>
  <c r="F25"/>
  <c r="F24" s="1"/>
  <c r="F16" s="1"/>
  <c r="F54"/>
  <c r="F46" s="1"/>
  <c r="B46" s="1"/>
  <c r="C25"/>
  <c r="L25" s="1"/>
  <c r="B26"/>
  <c r="J16"/>
  <c r="B132"/>
  <c r="F101"/>
  <c r="H102"/>
  <c r="H42" s="1"/>
  <c r="D24"/>
  <c r="H76"/>
  <c r="B76" s="1"/>
  <c r="B77"/>
  <c r="F105"/>
  <c r="B105" s="1"/>
  <c r="G59"/>
  <c r="G45"/>
  <c r="C47"/>
  <c r="L47" s="1"/>
  <c r="E46"/>
  <c r="K17"/>
  <c r="J45"/>
  <c r="J103"/>
  <c r="J43" s="1"/>
  <c r="H13"/>
  <c r="F149"/>
  <c r="I105"/>
  <c r="I119"/>
  <c r="B20"/>
  <c r="L20" s="1"/>
  <c r="C71"/>
  <c r="I29" i="20"/>
  <c r="G11"/>
  <c r="C12"/>
  <c r="E89"/>
  <c r="L72"/>
  <c r="G89"/>
  <c r="E75"/>
  <c r="C75" s="1"/>
  <c r="E59"/>
  <c r="E45"/>
  <c r="B25"/>
  <c r="D24"/>
  <c r="B24" s="1"/>
  <c r="C89"/>
  <c r="I45"/>
  <c r="I59"/>
  <c r="E24"/>
  <c r="C24" s="1"/>
  <c r="L24" s="1"/>
  <c r="C25"/>
  <c r="L25" s="1"/>
  <c r="F75"/>
  <c r="B75" s="1"/>
  <c r="F46"/>
  <c r="J12"/>
  <c r="D21"/>
  <c r="B21" s="1"/>
  <c r="D41"/>
  <c r="D59" s="1"/>
  <c r="J47"/>
  <c r="J46" s="1"/>
  <c r="H44"/>
  <c r="H14" s="1"/>
  <c r="F71"/>
  <c r="F89" s="1"/>
  <c r="D45"/>
  <c r="L78"/>
  <c r="K29"/>
  <c r="K15"/>
  <c r="F15"/>
  <c r="B48"/>
  <c r="L48" s="1"/>
  <c r="D89"/>
  <c r="C51"/>
  <c r="L51" s="1"/>
  <c r="L77"/>
  <c r="E21"/>
  <c r="I74" i="5"/>
  <c r="I88"/>
  <c r="G74"/>
  <c r="G88"/>
  <c r="K104"/>
  <c r="K118"/>
  <c r="K74"/>
  <c r="K88"/>
  <c r="K29"/>
  <c r="K15"/>
  <c r="B133"/>
  <c r="G165"/>
  <c r="G179"/>
  <c r="D195"/>
  <c r="D209"/>
  <c r="H225"/>
  <c r="H239"/>
  <c r="G24"/>
  <c r="C24" s="1"/>
  <c r="L24" s="1"/>
  <c r="C25"/>
  <c r="L25" s="1"/>
  <c r="H136"/>
  <c r="K45"/>
  <c r="K59"/>
  <c r="J227"/>
  <c r="B227" s="1"/>
  <c r="L227" s="1"/>
  <c r="J107"/>
  <c r="J106" s="1"/>
  <c r="F13"/>
  <c r="J137"/>
  <c r="J136" s="1"/>
  <c r="H74"/>
  <c r="H88"/>
  <c r="C149"/>
  <c r="E165"/>
  <c r="C165" s="1"/>
  <c r="L165" s="1"/>
  <c r="E179"/>
  <c r="C166"/>
  <c r="F113"/>
  <c r="F25"/>
  <c r="F24" s="1"/>
  <c r="F12"/>
  <c r="F41"/>
  <c r="E59"/>
  <c r="E45"/>
  <c r="H47"/>
  <c r="H46" s="1"/>
  <c r="H18"/>
  <c r="H17" s="1"/>
  <c r="C113"/>
  <c r="L113" s="1"/>
  <c r="C100"/>
  <c r="L100" s="1"/>
  <c r="L228"/>
  <c r="B51"/>
  <c r="B140"/>
  <c r="L140" s="1"/>
  <c r="C54"/>
  <c r="L54" s="1"/>
  <c r="I46"/>
  <c r="L197"/>
  <c r="B138"/>
  <c r="H105"/>
  <c r="C12"/>
  <c r="H179"/>
  <c r="H165"/>
  <c r="B165" s="1"/>
  <c r="B166"/>
  <c r="B179" s="1"/>
  <c r="J191"/>
  <c r="B191" s="1"/>
  <c r="J71"/>
  <c r="J79"/>
  <c r="J75" s="1"/>
  <c r="B50"/>
  <c r="L50" s="1"/>
  <c r="G239"/>
  <c r="G225"/>
  <c r="C226"/>
  <c r="C76"/>
  <c r="L76" s="1"/>
  <c r="E75"/>
  <c r="E21"/>
  <c r="C21" s="1"/>
  <c r="L21" s="1"/>
  <c r="C22"/>
  <c r="L22" s="1"/>
  <c r="F106"/>
  <c r="F18"/>
  <c r="D11"/>
  <c r="E195"/>
  <c r="E209"/>
  <c r="C196"/>
  <c r="H131"/>
  <c r="J234"/>
  <c r="B234" s="1"/>
  <c r="J114"/>
  <c r="D79"/>
  <c r="B200"/>
  <c r="D25"/>
  <c r="D113"/>
  <c r="F79"/>
  <c r="F20" s="1"/>
  <c r="D225"/>
  <c r="D239"/>
  <c r="F46"/>
  <c r="G118"/>
  <c r="G104"/>
  <c r="C47"/>
  <c r="G46"/>
  <c r="E105"/>
  <c r="C106"/>
  <c r="D46"/>
  <c r="J13"/>
  <c r="H13"/>
  <c r="L191"/>
  <c r="C83"/>
  <c r="L83" s="1"/>
  <c r="F196"/>
  <c r="C225"/>
  <c r="F226"/>
  <c r="C70"/>
  <c r="H25"/>
  <c r="H24" s="1"/>
  <c r="J196"/>
  <c r="L101"/>
  <c r="B192"/>
  <c r="F149"/>
  <c r="K59" i="6"/>
  <c r="K45"/>
  <c r="B22"/>
  <c r="D21"/>
  <c r="B21" s="1"/>
  <c r="G45"/>
  <c r="G59"/>
  <c r="F45"/>
  <c r="F59"/>
  <c r="H71"/>
  <c r="H42"/>
  <c r="H12" s="1"/>
  <c r="H47"/>
  <c r="E45"/>
  <c r="E59"/>
  <c r="C46"/>
  <c r="C105"/>
  <c r="L105" s="1"/>
  <c r="L78"/>
  <c r="C51"/>
  <c r="L51" s="1"/>
  <c r="I45"/>
  <c r="I59"/>
  <c r="D11"/>
  <c r="H76"/>
  <c r="H106"/>
  <c r="H50"/>
  <c r="H20" s="1"/>
  <c r="D59"/>
  <c r="D45"/>
  <c r="C22"/>
  <c r="L22" s="1"/>
  <c r="E21"/>
  <c r="E24"/>
  <c r="C25"/>
  <c r="L25" s="1"/>
  <c r="J77"/>
  <c r="J76" s="1"/>
  <c r="J48"/>
  <c r="J18" s="1"/>
  <c r="F119"/>
  <c r="F105"/>
  <c r="C17"/>
  <c r="C18"/>
  <c r="B72"/>
  <c r="C47"/>
  <c r="I75" i="8"/>
  <c r="I89"/>
  <c r="H77"/>
  <c r="I239"/>
  <c r="I225"/>
  <c r="F239"/>
  <c r="F225"/>
  <c r="D255"/>
  <c r="D269"/>
  <c r="B20"/>
  <c r="L20" s="1"/>
  <c r="B50"/>
  <c r="H71"/>
  <c r="D54"/>
  <c r="K135"/>
  <c r="K149"/>
  <c r="F196"/>
  <c r="F210"/>
  <c r="C23"/>
  <c r="L23" s="1"/>
  <c r="E21"/>
  <c r="J167"/>
  <c r="J78"/>
  <c r="J18" s="1"/>
  <c r="B168"/>
  <c r="K75"/>
  <c r="K89"/>
  <c r="E24"/>
  <c r="C24" s="1"/>
  <c r="L24" s="1"/>
  <c r="C25"/>
  <c r="L25" s="1"/>
  <c r="K59"/>
  <c r="K45"/>
  <c r="D239"/>
  <c r="B226"/>
  <c r="B239" s="1"/>
  <c r="D225"/>
  <c r="C22"/>
  <c r="L22" s="1"/>
  <c r="C18"/>
  <c r="B19"/>
  <c r="C12"/>
  <c r="C226"/>
  <c r="E239"/>
  <c r="E225"/>
  <c r="C225" s="1"/>
  <c r="L225" s="1"/>
  <c r="D105"/>
  <c r="B105" s="1"/>
  <c r="B106"/>
  <c r="D119"/>
  <c r="D165"/>
  <c r="D179"/>
  <c r="L256"/>
  <c r="C269"/>
  <c r="L269" s="1"/>
  <c r="I135"/>
  <c r="C135" s="1"/>
  <c r="I149"/>
  <c r="J210"/>
  <c r="J196"/>
  <c r="F101"/>
  <c r="H43"/>
  <c r="G255"/>
  <c r="C255" s="1"/>
  <c r="L255" s="1"/>
  <c r="G269"/>
  <c r="H143"/>
  <c r="H53" s="1"/>
  <c r="F141"/>
  <c r="H239"/>
  <c r="H225"/>
  <c r="E46"/>
  <c r="C47"/>
  <c r="F269"/>
  <c r="F255"/>
  <c r="I179"/>
  <c r="I165"/>
  <c r="J72"/>
  <c r="J161"/>
  <c r="B161" s="1"/>
  <c r="L161" s="1"/>
  <c r="H264"/>
  <c r="J267"/>
  <c r="G196"/>
  <c r="G210"/>
  <c r="D149"/>
  <c r="D135"/>
  <c r="G165"/>
  <c r="G179"/>
  <c r="L50"/>
  <c r="B47"/>
  <c r="C41"/>
  <c r="E76"/>
  <c r="I16"/>
  <c r="L162"/>
  <c r="C197"/>
  <c r="H226" i="9"/>
  <c r="H240"/>
  <c r="F166"/>
  <c r="D105"/>
  <c r="D119"/>
  <c r="D24"/>
  <c r="B24" s="1"/>
  <c r="B25"/>
  <c r="J191"/>
  <c r="J209" s="1"/>
  <c r="B192"/>
  <c r="J72"/>
  <c r="F105"/>
  <c r="F119"/>
  <c r="H52"/>
  <c r="B172"/>
  <c r="J172"/>
  <c r="H171"/>
  <c r="H166" s="1"/>
  <c r="I149"/>
  <c r="I135"/>
  <c r="H44"/>
  <c r="H131"/>
  <c r="B134"/>
  <c r="J105"/>
  <c r="H136"/>
  <c r="C12"/>
  <c r="L12" s="1"/>
  <c r="E11"/>
  <c r="E106"/>
  <c r="C107"/>
  <c r="L107" s="1"/>
  <c r="D21"/>
  <c r="D195"/>
  <c r="B195" s="1"/>
  <c r="B196"/>
  <c r="D209"/>
  <c r="I119"/>
  <c r="I105"/>
  <c r="F20"/>
  <c r="G165"/>
  <c r="G179"/>
  <c r="E226"/>
  <c r="C226" s="1"/>
  <c r="L226" s="1"/>
  <c r="E240"/>
  <c r="C227"/>
  <c r="J137"/>
  <c r="J136" s="1"/>
  <c r="J48"/>
  <c r="B138"/>
  <c r="H106"/>
  <c r="C14"/>
  <c r="K46"/>
  <c r="G24"/>
  <c r="G16" s="1"/>
  <c r="C41"/>
  <c r="I76"/>
  <c r="D46"/>
  <c r="D76"/>
  <c r="B77"/>
  <c r="L77" s="1"/>
  <c r="H80"/>
  <c r="J231"/>
  <c r="G45"/>
  <c r="G59"/>
  <c r="G75"/>
  <c r="G89"/>
  <c r="C47"/>
  <c r="E46"/>
  <c r="E17"/>
  <c r="C18"/>
  <c r="F53"/>
  <c r="H173"/>
  <c r="K165"/>
  <c r="C165" s="1"/>
  <c r="K179"/>
  <c r="C22"/>
  <c r="L22" s="1"/>
  <c r="E21"/>
  <c r="C21" s="1"/>
  <c r="L21" s="1"/>
  <c r="K226"/>
  <c r="K240"/>
  <c r="F51"/>
  <c r="F46" s="1"/>
  <c r="F22"/>
  <c r="E149"/>
  <c r="C136"/>
  <c r="E135"/>
  <c r="D11"/>
  <c r="G106"/>
  <c r="B231"/>
  <c r="B107"/>
  <c r="C54"/>
  <c r="L54" s="1"/>
  <c r="B28"/>
  <c r="C166"/>
  <c r="F76"/>
  <c r="D89" i="19"/>
  <c r="D75"/>
  <c r="G149"/>
  <c r="G135"/>
  <c r="I165"/>
  <c r="I179"/>
  <c r="C71"/>
  <c r="D17"/>
  <c r="F76"/>
  <c r="F75" s="1"/>
  <c r="C47"/>
  <c r="H179"/>
  <c r="H165"/>
  <c r="B28"/>
  <c r="B23"/>
  <c r="B13"/>
  <c r="L131"/>
  <c r="C14"/>
  <c r="L14" s="1"/>
  <c r="L78"/>
  <c r="L138"/>
  <c r="G11"/>
  <c r="C12"/>
  <c r="H47"/>
  <c r="E179"/>
  <c r="E165"/>
  <c r="C166"/>
  <c r="I45"/>
  <c r="I59"/>
  <c r="H72"/>
  <c r="H12" s="1"/>
  <c r="H191"/>
  <c r="H209" s="1"/>
  <c r="F72"/>
  <c r="F12" s="1"/>
  <c r="F191"/>
  <c r="B192"/>
  <c r="D149"/>
  <c r="D135"/>
  <c r="B26"/>
  <c r="C20"/>
  <c r="J21"/>
  <c r="E17"/>
  <c r="C51"/>
  <c r="L51" s="1"/>
  <c r="E46"/>
  <c r="C41"/>
  <c r="L41" s="1"/>
  <c r="K75"/>
  <c r="K89"/>
  <c r="E76"/>
  <c r="G179"/>
  <c r="G165"/>
  <c r="H149"/>
  <c r="H135"/>
  <c r="B166"/>
  <c r="B179" s="1"/>
  <c r="D165"/>
  <c r="D179"/>
  <c r="E135"/>
  <c r="E149"/>
  <c r="C136"/>
  <c r="E195"/>
  <c r="C196"/>
  <c r="E209"/>
  <c r="E24"/>
  <c r="C24" s="1"/>
  <c r="L24" s="1"/>
  <c r="C25"/>
  <c r="L25" s="1"/>
  <c r="K15"/>
  <c r="H50"/>
  <c r="H20" s="1"/>
  <c r="D46"/>
  <c r="I195"/>
  <c r="I209"/>
  <c r="F46"/>
  <c r="F195"/>
  <c r="B195" s="1"/>
  <c r="F209"/>
  <c r="B196"/>
  <c r="E21"/>
  <c r="C21" s="1"/>
  <c r="L21" s="1"/>
  <c r="C22"/>
  <c r="L22" s="1"/>
  <c r="I75"/>
  <c r="I89"/>
  <c r="J137"/>
  <c r="J48"/>
  <c r="J18" s="1"/>
  <c r="B54"/>
  <c r="K46"/>
  <c r="L42"/>
  <c r="F21"/>
  <c r="J76"/>
  <c r="C54"/>
  <c r="L54" s="1"/>
  <c r="G105" i="10"/>
  <c r="B84"/>
  <c r="K207"/>
  <c r="K88" s="1"/>
  <c r="C165"/>
  <c r="C177" s="1"/>
  <c r="D194"/>
  <c r="C27"/>
  <c r="L27" s="1"/>
  <c r="C13"/>
  <c r="I177"/>
  <c r="H21"/>
  <c r="B21" s="1"/>
  <c r="E59"/>
  <c r="I76"/>
  <c r="I89" s="1"/>
  <c r="C51"/>
  <c r="L51" s="1"/>
  <c r="J101"/>
  <c r="B101" s="1"/>
  <c r="L101" s="1"/>
  <c r="J41"/>
  <c r="C71"/>
  <c r="L43"/>
  <c r="F177"/>
  <c r="B44"/>
  <c r="L44" s="1"/>
  <c r="I17"/>
  <c r="K46"/>
  <c r="C46" s="1"/>
  <c r="C23"/>
  <c r="L23" s="1"/>
  <c r="B51"/>
  <c r="H76"/>
  <c r="H89" s="1"/>
  <c r="G76"/>
  <c r="B24"/>
  <c r="B78"/>
  <c r="B23"/>
  <c r="H164"/>
  <c r="G21"/>
  <c r="B26"/>
  <c r="B102"/>
  <c r="B166"/>
  <c r="L166" s="1"/>
  <c r="L42"/>
  <c r="B104"/>
  <c r="K16"/>
  <c r="K15" s="1"/>
  <c r="L167"/>
  <c r="I194"/>
  <c r="I207"/>
  <c r="C77"/>
  <c r="C14"/>
  <c r="F76"/>
  <c r="F89" s="1"/>
  <c r="G59"/>
  <c r="C47"/>
  <c r="B81"/>
  <c r="D17"/>
  <c r="D47"/>
  <c r="D11"/>
  <c r="C12"/>
  <c r="E11"/>
  <c r="C11" s="1"/>
  <c r="B165"/>
  <c r="D177"/>
  <c r="D164"/>
  <c r="J80"/>
  <c r="J20" s="1"/>
  <c r="J195"/>
  <c r="C18"/>
  <c r="G17"/>
  <c r="J72"/>
  <c r="J12" s="1"/>
  <c r="J160"/>
  <c r="J177" s="1"/>
  <c r="B161"/>
  <c r="G194"/>
  <c r="C194" s="1"/>
  <c r="L194" s="1"/>
  <c r="G207"/>
  <c r="H194"/>
  <c r="C19"/>
  <c r="L19" s="1"/>
  <c r="E17"/>
  <c r="D76"/>
  <c r="B14"/>
  <c r="F41"/>
  <c r="I21"/>
  <c r="B25"/>
  <c r="B13"/>
  <c r="B22"/>
  <c r="C41"/>
  <c r="C195"/>
  <c r="E21"/>
  <c r="C22"/>
  <c r="L22" s="1"/>
  <c r="E105"/>
  <c r="E119"/>
  <c r="C106"/>
  <c r="F107"/>
  <c r="L103"/>
  <c r="D105"/>
  <c r="D119"/>
  <c r="C25"/>
  <c r="L25" s="1"/>
  <c r="G24"/>
  <c r="C24" s="1"/>
  <c r="L24" s="1"/>
  <c r="C26"/>
  <c r="L26" s="1"/>
  <c r="E76"/>
  <c r="L108"/>
  <c r="L78"/>
  <c r="B27"/>
  <c r="G17" i="11"/>
  <c r="G16" s="1"/>
  <c r="G29" s="1"/>
  <c r="C11"/>
  <c r="G149"/>
  <c r="C14"/>
  <c r="L14" s="1"/>
  <c r="K76"/>
  <c r="K75" s="1"/>
  <c r="H135"/>
  <c r="C47"/>
  <c r="J173"/>
  <c r="B173" s="1"/>
  <c r="H53"/>
  <c r="H23" s="1"/>
  <c r="D46"/>
  <c r="D45" s="1"/>
  <c r="G59"/>
  <c r="J71"/>
  <c r="C71"/>
  <c r="I46"/>
  <c r="I45" s="1"/>
  <c r="K21"/>
  <c r="K16" s="1"/>
  <c r="K29" s="1"/>
  <c r="J44"/>
  <c r="J14" s="1"/>
  <c r="F71"/>
  <c r="F195"/>
  <c r="C28"/>
  <c r="L28" s="1"/>
  <c r="C54"/>
  <c r="L54" s="1"/>
  <c r="C84"/>
  <c r="L84" s="1"/>
  <c r="B134"/>
  <c r="F81"/>
  <c r="C20"/>
  <c r="B28"/>
  <c r="B192"/>
  <c r="H52"/>
  <c r="H22" s="1"/>
  <c r="J172"/>
  <c r="H171"/>
  <c r="H166" s="1"/>
  <c r="F47"/>
  <c r="E17"/>
  <c r="C18"/>
  <c r="L198"/>
  <c r="L138"/>
  <c r="C25"/>
  <c r="L25" s="1"/>
  <c r="E24"/>
  <c r="C24" s="1"/>
  <c r="L24" s="1"/>
  <c r="K135"/>
  <c r="C135" s="1"/>
  <c r="K149"/>
  <c r="D179"/>
  <c r="D165"/>
  <c r="E76"/>
  <c r="C77"/>
  <c r="J55"/>
  <c r="J25" s="1"/>
  <c r="J144"/>
  <c r="B144" s="1"/>
  <c r="J197"/>
  <c r="J77"/>
  <c r="D21"/>
  <c r="E46"/>
  <c r="C12"/>
  <c r="L44"/>
  <c r="I17"/>
  <c r="I16" s="1"/>
  <c r="C81"/>
  <c r="L81" s="1"/>
  <c r="C41"/>
  <c r="L41" s="1"/>
  <c r="B13"/>
  <c r="F136"/>
  <c r="C136"/>
  <c r="F84"/>
  <c r="H77"/>
  <c r="H17"/>
  <c r="I195"/>
  <c r="C196"/>
  <c r="I209"/>
  <c r="K45"/>
  <c r="K59"/>
  <c r="B19"/>
  <c r="D17"/>
  <c r="F52"/>
  <c r="F22" s="1"/>
  <c r="F171"/>
  <c r="F166" s="1"/>
  <c r="F54"/>
  <c r="B55"/>
  <c r="D209"/>
  <c r="D195"/>
  <c r="C166"/>
  <c r="E165"/>
  <c r="E179"/>
  <c r="J84"/>
  <c r="J204"/>
  <c r="B204" s="1"/>
  <c r="G165"/>
  <c r="G179"/>
  <c r="D76"/>
  <c r="E21"/>
  <c r="C22"/>
  <c r="L22" s="1"/>
  <c r="J137"/>
  <c r="J48"/>
  <c r="C13"/>
  <c r="L13" s="1"/>
  <c r="F17" i="3"/>
  <c r="F16" s="1"/>
  <c r="J76"/>
  <c r="J75" s="1"/>
  <c r="C20"/>
  <c r="L20" s="1"/>
  <c r="G46"/>
  <c r="G45" s="1"/>
  <c r="C84"/>
  <c r="L84" s="1"/>
  <c r="B26"/>
  <c r="C71"/>
  <c r="I46"/>
  <c r="I45" s="1"/>
  <c r="G16"/>
  <c r="G15" s="1"/>
  <c r="B51"/>
  <c r="L50"/>
  <c r="F76"/>
  <c r="F75" s="1"/>
  <c r="B78"/>
  <c r="L78" s="1"/>
  <c r="C120"/>
  <c r="K166"/>
  <c r="K180"/>
  <c r="D197"/>
  <c r="B198"/>
  <c r="B211" s="1"/>
  <c r="D211"/>
  <c r="L163"/>
  <c r="I89"/>
  <c r="I75"/>
  <c r="E136"/>
  <c r="E150"/>
  <c r="C137"/>
  <c r="H47"/>
  <c r="H17"/>
  <c r="F136"/>
  <c r="F150"/>
  <c r="I166"/>
  <c r="I180"/>
  <c r="F59"/>
  <c r="F45"/>
  <c r="E24"/>
  <c r="C24" s="1"/>
  <c r="L24" s="1"/>
  <c r="C25"/>
  <c r="L25" s="1"/>
  <c r="B137"/>
  <c r="B150" s="1"/>
  <c r="D150"/>
  <c r="D136"/>
  <c r="B77"/>
  <c r="D76"/>
  <c r="B44"/>
  <c r="L44" s="1"/>
  <c r="J166"/>
  <c r="D24"/>
  <c r="C198"/>
  <c r="E211"/>
  <c r="E197"/>
  <c r="B167"/>
  <c r="D166"/>
  <c r="D180"/>
  <c r="G136"/>
  <c r="G150"/>
  <c r="K75"/>
  <c r="K89"/>
  <c r="J108"/>
  <c r="J48"/>
  <c r="J18" s="1"/>
  <c r="B23"/>
  <c r="K17"/>
  <c r="K16" s="1"/>
  <c r="D21"/>
  <c r="B27"/>
  <c r="C167"/>
  <c r="C18"/>
  <c r="E17"/>
  <c r="D17"/>
  <c r="J102"/>
  <c r="B102" s="1"/>
  <c r="L102" s="1"/>
  <c r="J43"/>
  <c r="J13" s="1"/>
  <c r="B104"/>
  <c r="K106"/>
  <c r="C106" s="1"/>
  <c r="K120"/>
  <c r="C22"/>
  <c r="L22" s="1"/>
  <c r="E21"/>
  <c r="C21" s="1"/>
  <c r="L21" s="1"/>
  <c r="J72"/>
  <c r="J12" s="1"/>
  <c r="J162"/>
  <c r="J180" s="1"/>
  <c r="E11"/>
  <c r="C12"/>
  <c r="F197"/>
  <c r="F211"/>
  <c r="H166"/>
  <c r="H180"/>
  <c r="F106"/>
  <c r="F120"/>
  <c r="C77"/>
  <c r="L77" s="1"/>
  <c r="E76"/>
  <c r="L168"/>
  <c r="H21"/>
  <c r="H24"/>
  <c r="I16"/>
  <c r="C19"/>
  <c r="L19" s="1"/>
  <c r="B84"/>
  <c r="E46"/>
  <c r="B22"/>
  <c r="L109"/>
  <c r="H165" i="2"/>
  <c r="H164" s="1"/>
  <c r="B166"/>
  <c r="H78"/>
  <c r="H18" s="1"/>
  <c r="D45"/>
  <c r="D59"/>
  <c r="D175"/>
  <c r="D163"/>
  <c r="C163"/>
  <c r="C17"/>
  <c r="B22"/>
  <c r="D21"/>
  <c r="B21" s="1"/>
  <c r="C205"/>
  <c r="L205" s="1"/>
  <c r="L193"/>
  <c r="C147"/>
  <c r="D205"/>
  <c r="D192"/>
  <c r="F175"/>
  <c r="F163"/>
  <c r="F41"/>
  <c r="I117"/>
  <c r="I103"/>
  <c r="G103"/>
  <c r="G117"/>
  <c r="D11"/>
  <c r="K75"/>
  <c r="K87"/>
  <c r="J103"/>
  <c r="J117"/>
  <c r="H159"/>
  <c r="H72"/>
  <c r="H12" s="1"/>
  <c r="J134"/>
  <c r="B135"/>
  <c r="L135" s="1"/>
  <c r="E11"/>
  <c r="C12"/>
  <c r="J43"/>
  <c r="J13" s="1"/>
  <c r="B13" s="1"/>
  <c r="L13" s="1"/>
  <c r="B131"/>
  <c r="J129"/>
  <c r="B129" s="1"/>
  <c r="L129" s="1"/>
  <c r="J42"/>
  <c r="B130"/>
  <c r="F71"/>
  <c r="F11"/>
  <c r="J47"/>
  <c r="B48"/>
  <c r="L48" s="1"/>
  <c r="C18"/>
  <c r="B54"/>
  <c r="B14"/>
  <c r="L14" s="1"/>
  <c r="C45"/>
  <c r="E76"/>
  <c r="L44"/>
  <c r="B25"/>
  <c r="C192"/>
  <c r="L192" s="1"/>
  <c r="C59"/>
  <c r="L136"/>
  <c r="E119" i="14"/>
  <c r="C359"/>
  <c r="L359" s="1"/>
  <c r="E358"/>
  <c r="I42" i="12"/>
  <c r="C88"/>
  <c r="L88" s="1"/>
  <c r="E85"/>
  <c r="J27" i="14"/>
  <c r="J61"/>
  <c r="B64"/>
  <c r="I181"/>
  <c r="I62"/>
  <c r="C182"/>
  <c r="L182" s="1"/>
  <c r="K26" i="12"/>
  <c r="K55"/>
  <c r="B185" i="14"/>
  <c r="J181"/>
  <c r="K137" i="12"/>
  <c r="C411" i="14"/>
  <c r="L411" s="1"/>
  <c r="E408"/>
  <c r="E51"/>
  <c r="C275"/>
  <c r="L275" s="1"/>
  <c r="B228" i="12"/>
  <c r="F227"/>
  <c r="I120" i="14"/>
  <c r="I118" s="1"/>
  <c r="I358"/>
  <c r="C360"/>
  <c r="L360" s="1"/>
  <c r="J147"/>
  <c r="B147" s="1"/>
  <c r="B387"/>
  <c r="H124"/>
  <c r="B124" s="1"/>
  <c r="B364"/>
  <c r="F116"/>
  <c r="F354"/>
  <c r="B356"/>
  <c r="C228" i="12"/>
  <c r="L228" s="1"/>
  <c r="G227"/>
  <c r="I418" i="14"/>
  <c r="C419"/>
  <c r="L419" s="1"/>
  <c r="C416"/>
  <c r="L416" s="1"/>
  <c r="I414"/>
  <c r="I79"/>
  <c r="I288"/>
  <c r="C289"/>
  <c r="L289" s="1"/>
  <c r="J178"/>
  <c r="C109" i="12"/>
  <c r="L109" s="1"/>
  <c r="G108"/>
  <c r="G288" i="14"/>
  <c r="G80"/>
  <c r="C290"/>
  <c r="L290" s="1"/>
  <c r="D80"/>
  <c r="B290"/>
  <c r="D288"/>
  <c r="B275"/>
  <c r="F271"/>
  <c r="D35"/>
  <c r="B425"/>
  <c r="D421"/>
  <c r="F85" i="12"/>
  <c r="B86"/>
  <c r="C80"/>
  <c r="L80" s="1"/>
  <c r="G28"/>
  <c r="C59"/>
  <c r="L59" s="1"/>
  <c r="B419" i="14"/>
  <c r="D418"/>
  <c r="I78" i="12"/>
  <c r="I264" i="14"/>
  <c r="C266"/>
  <c r="L266" s="1"/>
  <c r="K204"/>
  <c r="C123"/>
  <c r="L123" s="1"/>
  <c r="E121"/>
  <c r="C205" i="12"/>
  <c r="E197"/>
  <c r="E112"/>
  <c r="C113"/>
  <c r="L113" s="1"/>
  <c r="C111" i="14"/>
  <c r="L111" s="1"/>
  <c r="I388"/>
  <c r="I149"/>
  <c r="I148" s="1"/>
  <c r="C305"/>
  <c r="L305" s="1"/>
  <c r="I95"/>
  <c r="I25" i="12"/>
  <c r="I55"/>
  <c r="C56"/>
  <c r="K119" i="14"/>
  <c r="K118" s="1"/>
  <c r="K358"/>
  <c r="B330"/>
  <c r="J90"/>
  <c r="J328"/>
  <c r="G256" i="12"/>
  <c r="C257"/>
  <c r="L257" s="1"/>
  <c r="G102"/>
  <c r="C103"/>
  <c r="L103" s="1"/>
  <c r="D149" i="14"/>
  <c r="D388"/>
  <c r="B389"/>
  <c r="D154"/>
  <c r="B154" s="1"/>
  <c r="B394"/>
  <c r="K152"/>
  <c r="K391"/>
  <c r="C392"/>
  <c r="L392" s="1"/>
  <c r="K32"/>
  <c r="F92"/>
  <c r="F331"/>
  <c r="B332"/>
  <c r="G294"/>
  <c r="G86"/>
  <c r="C296"/>
  <c r="L296" s="1"/>
  <c r="G26" i="12"/>
  <c r="G55"/>
  <c r="C57"/>
  <c r="G153" i="14"/>
  <c r="G151" s="1"/>
  <c r="G391"/>
  <c r="H26"/>
  <c r="C201"/>
  <c r="L201" s="1"/>
  <c r="G51"/>
  <c r="C50" i="12"/>
  <c r="L50" s="1"/>
  <c r="I48"/>
  <c r="I19" i="14"/>
  <c r="C147"/>
  <c r="L147" s="1"/>
  <c r="J414"/>
  <c r="B415"/>
  <c r="B390"/>
  <c r="H150"/>
  <c r="H388"/>
  <c r="B202" i="12"/>
  <c r="H31" i="14"/>
  <c r="B180"/>
  <c r="D256" i="12"/>
  <c r="C79"/>
  <c r="L79" s="1"/>
  <c r="G78"/>
  <c r="G198" i="14"/>
  <c r="C389"/>
  <c r="L389" s="1"/>
  <c r="C393"/>
  <c r="L393" s="1"/>
  <c r="F316" i="12"/>
  <c r="D108" i="14"/>
  <c r="F418"/>
  <c r="C390"/>
  <c r="L390" s="1"/>
  <c r="G388"/>
  <c r="G150"/>
  <c r="K50"/>
  <c r="K198"/>
  <c r="C200"/>
  <c r="L200" s="1"/>
  <c r="J102" i="12"/>
  <c r="B420" i="14"/>
  <c r="J418"/>
  <c r="C168" i="12"/>
  <c r="L168" s="1"/>
  <c r="G167"/>
  <c r="K124" i="14"/>
  <c r="K121" s="1"/>
  <c r="K361"/>
  <c r="B153"/>
  <c r="F89"/>
  <c r="B299"/>
  <c r="F298"/>
  <c r="B358"/>
  <c r="E331"/>
  <c r="E94"/>
  <c r="C334"/>
  <c r="L334" s="1"/>
  <c r="E256" i="12"/>
  <c r="C261"/>
  <c r="L261" s="1"/>
  <c r="B104"/>
  <c r="D102"/>
  <c r="K116" i="14"/>
  <c r="K354"/>
  <c r="I286" i="12"/>
  <c r="C287"/>
  <c r="L287" s="1"/>
  <c r="I72"/>
  <c r="C73"/>
  <c r="L73" s="1"/>
  <c r="H198" i="14"/>
  <c r="B199"/>
  <c r="K174"/>
  <c r="C74" i="12"/>
  <c r="L74" s="1"/>
  <c r="G72"/>
  <c r="G124" i="14"/>
  <c r="G361"/>
  <c r="G353" s="1"/>
  <c r="C364"/>
  <c r="L364" s="1"/>
  <c r="K408"/>
  <c r="K51"/>
  <c r="C281" i="12"/>
  <c r="L281" s="1"/>
  <c r="C116"/>
  <c r="L116" s="1"/>
  <c r="K115"/>
  <c r="K107" s="1"/>
  <c r="D28"/>
  <c r="D55"/>
  <c r="B59"/>
  <c r="C205" i="14"/>
  <c r="L205" s="1"/>
  <c r="G204"/>
  <c r="G63"/>
  <c r="G271"/>
  <c r="C272"/>
  <c r="B79" i="12"/>
  <c r="F78"/>
  <c r="D286"/>
  <c r="B291"/>
  <c r="K414" i="14"/>
  <c r="G141"/>
  <c r="C381"/>
  <c r="L381" s="1"/>
  <c r="C295"/>
  <c r="L295" s="1"/>
  <c r="I294"/>
  <c r="I85"/>
  <c r="F144"/>
  <c r="B146"/>
  <c r="B111" i="12"/>
  <c r="B141" i="14"/>
  <c r="B287" i="12"/>
  <c r="J286"/>
  <c r="B114"/>
  <c r="H112"/>
  <c r="B261"/>
  <c r="J268" i="14"/>
  <c r="F108"/>
  <c r="H361"/>
  <c r="B122"/>
  <c r="I107" i="12" l="1"/>
  <c r="I120" s="1"/>
  <c r="D329"/>
  <c r="H24"/>
  <c r="F24"/>
  <c r="H263" i="14"/>
  <c r="H276" s="1"/>
  <c r="H197" i="12"/>
  <c r="H196" s="1"/>
  <c r="E24"/>
  <c r="C27"/>
  <c r="L27" s="1"/>
  <c r="B62" i="14"/>
  <c r="F85"/>
  <c r="J24" i="12"/>
  <c r="H54"/>
  <c r="H23" s="1"/>
  <c r="H23" i="14" s="1"/>
  <c r="K61"/>
  <c r="J113"/>
  <c r="J112" s="1"/>
  <c r="F246"/>
  <c r="B174" i="12"/>
  <c r="L174" s="1"/>
  <c r="B27"/>
  <c r="D12"/>
  <c r="D12" i="14" s="1"/>
  <c r="F197" i="12"/>
  <c r="F196" s="1"/>
  <c r="E29" i="1"/>
  <c r="B75"/>
  <c r="C21"/>
  <c r="L21" s="1"/>
  <c r="H29"/>
  <c r="F20" i="2"/>
  <c r="H193"/>
  <c r="H50"/>
  <c r="J197"/>
  <c r="F192"/>
  <c r="F205"/>
  <c r="F46"/>
  <c r="F45" s="1"/>
  <c r="C197" i="3"/>
  <c r="L197" s="1"/>
  <c r="B195" i="10"/>
  <c r="B207" s="1"/>
  <c r="F15" i="7"/>
  <c r="C195" i="5"/>
  <c r="F105"/>
  <c r="F104" s="1"/>
  <c r="C45" i="4"/>
  <c r="L45" s="1"/>
  <c r="H166"/>
  <c r="B174"/>
  <c r="F24"/>
  <c r="H25"/>
  <c r="H24" s="1"/>
  <c r="H84"/>
  <c r="H76" s="1"/>
  <c r="F76"/>
  <c r="J85"/>
  <c r="J174"/>
  <c r="J166" s="1"/>
  <c r="B175"/>
  <c r="B59"/>
  <c r="B41"/>
  <c r="F41" i="20"/>
  <c r="F59" s="1"/>
  <c r="H43"/>
  <c r="J43"/>
  <c r="J13" s="1"/>
  <c r="C76" i="18"/>
  <c r="L76" s="1"/>
  <c r="E75"/>
  <c r="C75"/>
  <c r="L75" s="1"/>
  <c r="F29"/>
  <c r="H80"/>
  <c r="J140"/>
  <c r="H136"/>
  <c r="J71"/>
  <c r="B71" s="1"/>
  <c r="J12"/>
  <c r="B72"/>
  <c r="C149" i="17"/>
  <c r="F119"/>
  <c r="L255" i="40"/>
  <c r="F179"/>
  <c r="B348"/>
  <c r="D75"/>
  <c r="D89"/>
  <c r="G101"/>
  <c r="G119" s="1"/>
  <c r="G12"/>
  <c r="G11" s="1"/>
  <c r="D345"/>
  <c r="D359"/>
  <c r="E101"/>
  <c r="E12"/>
  <c r="H225"/>
  <c r="H239"/>
  <c r="H109" i="14"/>
  <c r="H108" s="1"/>
  <c r="D152"/>
  <c r="B72" i="40"/>
  <c r="J234"/>
  <c r="J56"/>
  <c r="B236"/>
  <c r="E269"/>
  <c r="F77"/>
  <c r="F18"/>
  <c r="F18" i="14" s="1"/>
  <c r="H78" i="40"/>
  <c r="J348"/>
  <c r="H347"/>
  <c r="H295" i="14"/>
  <c r="J349"/>
  <c r="K252" i="40"/>
  <c r="J102"/>
  <c r="J101" s="1"/>
  <c r="B101" s="1"/>
  <c r="J251"/>
  <c r="B252"/>
  <c r="D119"/>
  <c r="E109" i="14"/>
  <c r="E348"/>
  <c r="I102" i="40"/>
  <c r="I349" i="14"/>
  <c r="I251" i="40"/>
  <c r="I269" s="1"/>
  <c r="G109" i="14"/>
  <c r="G108" s="1"/>
  <c r="G348"/>
  <c r="G366" s="1"/>
  <c r="F359" i="40"/>
  <c r="F345"/>
  <c r="B163"/>
  <c r="C11" i="25"/>
  <c r="F16" i="27"/>
  <c r="F15" s="1"/>
  <c r="F46"/>
  <c r="F45" s="1"/>
  <c r="H210" i="12"/>
  <c r="H135"/>
  <c r="H132" s="1"/>
  <c r="B140" i="27"/>
  <c r="H135"/>
  <c r="H149"/>
  <c r="G59" i="26"/>
  <c r="G45"/>
  <c r="C45" s="1"/>
  <c r="L45" s="1"/>
  <c r="F41" i="24"/>
  <c r="F14"/>
  <c r="F11" s="1"/>
  <c r="J14"/>
  <c r="J44"/>
  <c r="J53" i="23"/>
  <c r="J23" s="1"/>
  <c r="B113"/>
  <c r="C46" i="32"/>
  <c r="L46" s="1"/>
  <c r="I29"/>
  <c r="F170" i="14"/>
  <c r="F50" s="1"/>
  <c r="B45" i="31"/>
  <c r="J15"/>
  <c r="F59" i="30"/>
  <c r="I15" i="29"/>
  <c r="J14"/>
  <c r="J44"/>
  <c r="H44" i="12"/>
  <c r="H13" s="1"/>
  <c r="H13" i="14" s="1"/>
  <c r="B73" i="29"/>
  <c r="E29" i="34"/>
  <c r="L21"/>
  <c r="H264" i="12"/>
  <c r="H116"/>
  <c r="F207" i="14"/>
  <c r="J223" i="12"/>
  <c r="B223" s="1"/>
  <c r="J191" i="34"/>
  <c r="J209" s="1"/>
  <c r="F269"/>
  <c r="J134" i="12"/>
  <c r="J43" i="34"/>
  <c r="J13" s="1"/>
  <c r="H226"/>
  <c r="H171" i="12"/>
  <c r="H207" i="14" s="1"/>
  <c r="H50" i="34"/>
  <c r="H166"/>
  <c r="J170"/>
  <c r="F289" i="14"/>
  <c r="F222" i="12"/>
  <c r="F240" s="1"/>
  <c r="F73"/>
  <c r="H289" i="14"/>
  <c r="H222" i="12"/>
  <c r="H240" s="1"/>
  <c r="D119" i="34"/>
  <c r="D105"/>
  <c r="J252"/>
  <c r="J72" s="1"/>
  <c r="H312" i="12"/>
  <c r="H251" i="34"/>
  <c r="H269" s="1"/>
  <c r="F41"/>
  <c r="F12"/>
  <c r="F11" s="1"/>
  <c r="J234"/>
  <c r="J226" s="1"/>
  <c r="J265" i="12"/>
  <c r="B265" s="1"/>
  <c r="J115" i="34"/>
  <c r="B235"/>
  <c r="D391" i="14"/>
  <c r="D383" s="1"/>
  <c r="F59" i="34"/>
  <c r="H392" i="14"/>
  <c r="H32" s="1"/>
  <c r="H24" s="1"/>
  <c r="B43" i="34"/>
  <c r="B252"/>
  <c r="B133"/>
  <c r="J133" i="12"/>
  <c r="J131" i="34"/>
  <c r="J149" s="1"/>
  <c r="J42"/>
  <c r="H114"/>
  <c r="H106" s="1"/>
  <c r="H25"/>
  <c r="H24" s="1"/>
  <c r="H41"/>
  <c r="H12"/>
  <c r="H11" s="1"/>
  <c r="F20"/>
  <c r="F71"/>
  <c r="F319" i="14"/>
  <c r="F311" i="12"/>
  <c r="F329" s="1"/>
  <c r="F119" i="34"/>
  <c r="F105"/>
  <c r="J44"/>
  <c r="B134"/>
  <c r="D11"/>
  <c r="B192"/>
  <c r="B13"/>
  <c r="H72"/>
  <c r="H71" s="1"/>
  <c r="H89" s="1"/>
  <c r="G246" i="14"/>
  <c r="G232"/>
  <c r="C241"/>
  <c r="L241" s="1"/>
  <c r="E233"/>
  <c r="C102" i="12"/>
  <c r="L102" s="1"/>
  <c r="C28"/>
  <c r="F54" i="14"/>
  <c r="D232"/>
  <c r="B232" s="1"/>
  <c r="D246"/>
  <c r="B233"/>
  <c r="B246" s="1"/>
  <c r="K24" i="12"/>
  <c r="G196"/>
  <c r="C81" i="14"/>
  <c r="L81" s="1"/>
  <c r="D113"/>
  <c r="D112" s="1"/>
  <c r="G16" i="6"/>
  <c r="G15" s="1"/>
  <c r="C24"/>
  <c r="L24" s="1"/>
  <c r="L106"/>
  <c r="F16"/>
  <c r="F15" s="1"/>
  <c r="B24"/>
  <c r="D46" i="8"/>
  <c r="D59" s="1"/>
  <c r="H13"/>
  <c r="H11" s="1"/>
  <c r="B104"/>
  <c r="D75"/>
  <c r="H23"/>
  <c r="G45"/>
  <c r="G75"/>
  <c r="J22"/>
  <c r="B22" s="1"/>
  <c r="B52"/>
  <c r="C318" i="14"/>
  <c r="L318" s="1"/>
  <c r="B44" i="8"/>
  <c r="C196"/>
  <c r="L196" s="1"/>
  <c r="B102"/>
  <c r="B42"/>
  <c r="J27"/>
  <c r="B27" s="1"/>
  <c r="B267"/>
  <c r="F25"/>
  <c r="F24" s="1"/>
  <c r="F54"/>
  <c r="D55" i="14"/>
  <c r="D54" s="1"/>
  <c r="B118"/>
  <c r="F49"/>
  <c r="G91"/>
  <c r="G55"/>
  <c r="G54" s="1"/>
  <c r="L136" i="18"/>
  <c r="K15" i="15"/>
  <c r="J28" i="7"/>
  <c r="D16"/>
  <c r="D15" s="1"/>
  <c r="C17" i="8"/>
  <c r="G174" i="14"/>
  <c r="G173" s="1"/>
  <c r="G172" s="1"/>
  <c r="B24" i="17"/>
  <c r="B165" i="19"/>
  <c r="B225" i="8"/>
  <c r="F75"/>
  <c r="B137" i="9"/>
  <c r="L137" s="1"/>
  <c r="B41" i="10"/>
  <c r="K59"/>
  <c r="B18"/>
  <c r="I45"/>
  <c r="K45"/>
  <c r="J41" i="11"/>
  <c r="B14"/>
  <c r="B44"/>
  <c r="H11"/>
  <c r="B41"/>
  <c r="G75"/>
  <c r="C11" i="3"/>
  <c r="I59"/>
  <c r="I29" i="2"/>
  <c r="D87"/>
  <c r="K269" i="12"/>
  <c r="B45" i="35"/>
  <c r="F29" i="36"/>
  <c r="B59" i="31"/>
  <c r="F29"/>
  <c r="L89" i="33"/>
  <c r="I59" i="23"/>
  <c r="F16" i="1"/>
  <c r="F15" s="1"/>
  <c r="B89"/>
  <c r="B45"/>
  <c r="B59"/>
  <c r="K413" i="14"/>
  <c r="K426" s="1"/>
  <c r="H299" i="40"/>
  <c r="H285"/>
  <c r="H28"/>
  <c r="H24" s="1"/>
  <c r="H144"/>
  <c r="H136" s="1"/>
  <c r="F28"/>
  <c r="F144"/>
  <c r="J145"/>
  <c r="B145" s="1"/>
  <c r="J294"/>
  <c r="J286" s="1"/>
  <c r="D149"/>
  <c r="D135"/>
  <c r="F286"/>
  <c r="B31" i="14"/>
  <c r="C105" i="40"/>
  <c r="L24"/>
  <c r="H49"/>
  <c r="B169"/>
  <c r="L169" s="1"/>
  <c r="H167"/>
  <c r="H166" s="1"/>
  <c r="H165" s="1"/>
  <c r="H176" i="14"/>
  <c r="F19" i="40"/>
  <c r="F19" i="14" s="1"/>
  <c r="F47" i="40"/>
  <c r="F46" s="1"/>
  <c r="F45" s="1"/>
  <c r="J44"/>
  <c r="J14" s="1"/>
  <c r="B14" s="1"/>
  <c r="L14" s="1"/>
  <c r="B164"/>
  <c r="L164" s="1"/>
  <c r="J161"/>
  <c r="B161" s="1"/>
  <c r="L161" s="1"/>
  <c r="H41"/>
  <c r="F13"/>
  <c r="B13" s="1"/>
  <c r="B43"/>
  <c r="H11"/>
  <c r="J12"/>
  <c r="B42"/>
  <c r="D29"/>
  <c r="C75" i="34"/>
  <c r="L75" s="1"/>
  <c r="B82" i="12"/>
  <c r="D240"/>
  <c r="B75" i="34"/>
  <c r="C45"/>
  <c r="L45" s="1"/>
  <c r="B17"/>
  <c r="F16"/>
  <c r="J15" i="35"/>
  <c r="J29"/>
  <c r="B16"/>
  <c r="B29" s="1"/>
  <c r="D15"/>
  <c r="D29"/>
  <c r="B17"/>
  <c r="D29" i="36"/>
  <c r="D15"/>
  <c r="F29" i="37"/>
  <c r="D29"/>
  <c r="B16"/>
  <c r="B29" s="1"/>
  <c r="D15"/>
  <c r="B15" s="1"/>
  <c r="B17"/>
  <c r="G15" i="30"/>
  <c r="D15" i="31"/>
  <c r="B15" s="1"/>
  <c r="B16"/>
  <c r="B29" s="1"/>
  <c r="D29"/>
  <c r="E15"/>
  <c r="E29"/>
  <c r="C17" i="32"/>
  <c r="L17" s="1"/>
  <c r="D15"/>
  <c r="B15" s="1"/>
  <c r="B16"/>
  <c r="B29" s="1"/>
  <c r="D29"/>
  <c r="D45" i="33"/>
  <c r="B45" s="1"/>
  <c r="D59"/>
  <c r="B46"/>
  <c r="B59" s="1"/>
  <c r="D15"/>
  <c r="B15" s="1"/>
  <c r="B16"/>
  <c r="B29" s="1"/>
  <c r="D29"/>
  <c r="G16"/>
  <c r="C16" s="1"/>
  <c r="H47" i="23"/>
  <c r="B59" i="26"/>
  <c r="B16"/>
  <c r="D15"/>
  <c r="B15" s="1"/>
  <c r="L59"/>
  <c r="B11"/>
  <c r="D29"/>
  <c r="B46" i="28"/>
  <c r="C18"/>
  <c r="L18" s="1"/>
  <c r="C76" i="40"/>
  <c r="E89"/>
  <c r="E75"/>
  <c r="C75" s="1"/>
  <c r="L75" s="1"/>
  <c r="L316"/>
  <c r="C329"/>
  <c r="L329" s="1"/>
  <c r="D15"/>
  <c r="G89" i="15"/>
  <c r="C164"/>
  <c r="D89"/>
  <c r="B44" i="16"/>
  <c r="F16"/>
  <c r="D15"/>
  <c r="B11"/>
  <c r="D28"/>
  <c r="I29" i="17"/>
  <c r="H16" i="4"/>
  <c r="B17"/>
  <c r="E15"/>
  <c r="E29"/>
  <c r="C75"/>
  <c r="L75" s="1"/>
  <c r="I15" i="5"/>
  <c r="B107"/>
  <c r="L107" s="1"/>
  <c r="F75"/>
  <c r="F74" s="1"/>
  <c r="I15" i="6"/>
  <c r="B44" i="7"/>
  <c r="C44"/>
  <c r="L44" s="1"/>
  <c r="B196" i="8"/>
  <c r="B72"/>
  <c r="L72" s="1"/>
  <c r="J12"/>
  <c r="G29"/>
  <c r="D16" i="9"/>
  <c r="D15" s="1"/>
  <c r="C11"/>
  <c r="D45" i="18"/>
  <c r="B45" s="1"/>
  <c r="B46"/>
  <c r="B59" s="1"/>
  <c r="D59"/>
  <c r="D15"/>
  <c r="D29"/>
  <c r="I29" i="19"/>
  <c r="I15"/>
  <c r="H46"/>
  <c r="H45" s="1"/>
  <c r="H75" i="10"/>
  <c r="C105"/>
  <c r="B48" i="11"/>
  <c r="L48" s="1"/>
  <c r="J18"/>
  <c r="J17" s="1"/>
  <c r="F89" i="3"/>
  <c r="G59"/>
  <c r="B14"/>
  <c r="L14" s="1"/>
  <c r="L45" i="1"/>
  <c r="D16"/>
  <c r="B17"/>
  <c r="L135"/>
  <c r="L11"/>
  <c r="B11"/>
  <c r="L12"/>
  <c r="L329" i="14"/>
  <c r="L56" i="12"/>
  <c r="E299"/>
  <c r="C72"/>
  <c r="L72" s="1"/>
  <c r="B102"/>
  <c r="K144" i="14"/>
  <c r="L272"/>
  <c r="B384"/>
  <c r="C24" i="16"/>
  <c r="L24" s="1"/>
  <c r="E16"/>
  <c r="I15" i="7"/>
  <c r="I28"/>
  <c r="C135" i="9"/>
  <c r="I59" i="11"/>
  <c r="I75" i="10"/>
  <c r="I89" i="15"/>
  <c r="I29"/>
  <c r="C119" i="17"/>
  <c r="C105"/>
  <c r="L105" s="1"/>
  <c r="I15" i="23"/>
  <c r="I45" i="25"/>
  <c r="I196" i="12"/>
  <c r="C82"/>
  <c r="L82" s="1"/>
  <c r="I329"/>
  <c r="C165" i="8"/>
  <c r="I29" i="9"/>
  <c r="C89" i="18"/>
  <c r="L89" s="1"/>
  <c r="C149" i="1"/>
  <c r="L149" s="1"/>
  <c r="C46" i="5"/>
  <c r="C59" s="1"/>
  <c r="I45" i="29"/>
  <c r="L76" i="26"/>
  <c r="C89"/>
  <c r="L89" s="1"/>
  <c r="I29" i="28"/>
  <c r="B48" i="40"/>
  <c r="L48" s="1"/>
  <c r="J106"/>
  <c r="B107"/>
  <c r="B51" i="36"/>
  <c r="L51" s="1"/>
  <c r="J45"/>
  <c r="G16" i="40"/>
  <c r="G29" s="1"/>
  <c r="E226" i="12"/>
  <c r="B94" i="14"/>
  <c r="F255" i="12"/>
  <c r="H175" i="14"/>
  <c r="C227" i="12"/>
  <c r="C240" s="1"/>
  <c r="I240"/>
  <c r="C149" i="14"/>
  <c r="L149" s="1"/>
  <c r="H77" i="12"/>
  <c r="H29" i="36"/>
  <c r="B16"/>
  <c r="B29" s="1"/>
  <c r="H15"/>
  <c r="B46"/>
  <c r="B59" s="1"/>
  <c r="H59"/>
  <c r="H45"/>
  <c r="L21"/>
  <c r="G16"/>
  <c r="G29" s="1"/>
  <c r="E86" i="7"/>
  <c r="E74"/>
  <c r="C74" s="1"/>
  <c r="L74" s="1"/>
  <c r="C75"/>
  <c r="L161"/>
  <c r="D28"/>
  <c r="L162"/>
  <c r="B174"/>
  <c r="L174" s="1"/>
  <c r="C105" i="23"/>
  <c r="L105" s="1"/>
  <c r="C89" i="34"/>
  <c r="L89" s="1"/>
  <c r="L76"/>
  <c r="C46" i="40"/>
  <c r="E45"/>
  <c r="C45" s="1"/>
  <c r="E59"/>
  <c r="E16"/>
  <c r="C17"/>
  <c r="C11" i="2"/>
  <c r="G29" i="25"/>
  <c r="L101" i="16"/>
  <c r="C114"/>
  <c r="L114" s="1"/>
  <c r="G75" i="3"/>
  <c r="C45" i="6"/>
  <c r="L46" i="26"/>
  <c r="C106" i="8"/>
  <c r="C119" s="1"/>
  <c r="G105"/>
  <c r="C105" s="1"/>
  <c r="L105" s="1"/>
  <c r="G119"/>
  <c r="G84" i="16"/>
  <c r="C73"/>
  <c r="G72"/>
  <c r="C72" s="1"/>
  <c r="L72" s="1"/>
  <c r="C17"/>
  <c r="L17" s="1"/>
  <c r="G16"/>
  <c r="G56"/>
  <c r="G44"/>
  <c r="C44" s="1"/>
  <c r="L44" s="1"/>
  <c r="C45"/>
  <c r="G75" i="19"/>
  <c r="G89"/>
  <c r="G17"/>
  <c r="G16" s="1"/>
  <c r="G15" s="1"/>
  <c r="C18"/>
  <c r="C77"/>
  <c r="L77" s="1"/>
  <c r="G17" i="18"/>
  <c r="C18"/>
  <c r="L18" s="1"/>
  <c r="G46"/>
  <c r="C47"/>
  <c r="L47" s="1"/>
  <c r="L106"/>
  <c r="L165" i="10"/>
  <c r="C59" i="1"/>
  <c r="L59" s="1"/>
  <c r="L46"/>
  <c r="C17"/>
  <c r="L17" s="1"/>
  <c r="G16"/>
  <c r="G75"/>
  <c r="C75" s="1"/>
  <c r="L75" s="1"/>
  <c r="G89"/>
  <c r="C76"/>
  <c r="C77" i="17"/>
  <c r="L77" s="1"/>
  <c r="G76"/>
  <c r="C18"/>
  <c r="L18" s="1"/>
  <c r="G45" i="20"/>
  <c r="C45" s="1"/>
  <c r="G59"/>
  <c r="L75"/>
  <c r="C46"/>
  <c r="C59" s="1"/>
  <c r="L76" i="35"/>
  <c r="C89"/>
  <c r="L89" s="1"/>
  <c r="G45"/>
  <c r="C45" s="1"/>
  <c r="L45" s="1"/>
  <c r="C46"/>
  <c r="G59"/>
  <c r="G29"/>
  <c r="C16"/>
  <c r="G15"/>
  <c r="C15" s="1"/>
  <c r="L15" s="1"/>
  <c r="G16" i="37"/>
  <c r="C17"/>
  <c r="L17" s="1"/>
  <c r="C59"/>
  <c r="L59" s="1"/>
  <c r="L46"/>
  <c r="C89" i="32"/>
  <c r="L89" s="1"/>
  <c r="C46" i="36"/>
  <c r="G45"/>
  <c r="C45" s="1"/>
  <c r="L76"/>
  <c r="G17" i="22"/>
  <c r="G16" s="1"/>
  <c r="C18"/>
  <c r="G15" i="24"/>
  <c r="G45" i="23"/>
  <c r="G48" i="12"/>
  <c r="G47" s="1"/>
  <c r="G29" i="26"/>
  <c r="C16"/>
  <c r="G15"/>
  <c r="C15" s="1"/>
  <c r="G89" i="28"/>
  <c r="C76"/>
  <c r="G75"/>
  <c r="C75" s="1"/>
  <c r="L75" s="1"/>
  <c r="G15"/>
  <c r="C391" i="14"/>
  <c r="L391" s="1"/>
  <c r="E276"/>
  <c r="C33"/>
  <c r="B301"/>
  <c r="L81" i="12"/>
  <c r="C298" i="14"/>
  <c r="L298" s="1"/>
  <c r="L145" i="12"/>
  <c r="D42"/>
  <c r="G15" i="33"/>
  <c r="C15" s="1"/>
  <c r="L15" s="1"/>
  <c r="G29"/>
  <c r="G45"/>
  <c r="C45" s="1"/>
  <c r="L45" s="1"/>
  <c r="G59"/>
  <c r="C46"/>
  <c r="C59" i="32"/>
  <c r="L59" s="1"/>
  <c r="E29"/>
  <c r="C11"/>
  <c r="L11" s="1"/>
  <c r="G15"/>
  <c r="C15" s="1"/>
  <c r="L15" s="1"/>
  <c r="C16"/>
  <c r="G29"/>
  <c r="C17" i="31"/>
  <c r="L17" s="1"/>
  <c r="G16"/>
  <c r="C46"/>
  <c r="L46" s="1"/>
  <c r="G45"/>
  <c r="C45" s="1"/>
  <c r="L45" s="1"/>
  <c r="L11"/>
  <c r="L41"/>
  <c r="C59" i="34"/>
  <c r="L59" s="1"/>
  <c r="G29"/>
  <c r="G15"/>
  <c r="C15" s="1"/>
  <c r="C16"/>
  <c r="C11" i="36"/>
  <c r="C41" i="24"/>
  <c r="C195" i="11"/>
  <c r="C89" i="4"/>
  <c r="L89" s="1"/>
  <c r="L76"/>
  <c r="C17"/>
  <c r="L17" s="1"/>
  <c r="G16"/>
  <c r="C59"/>
  <c r="L59" s="1"/>
  <c r="L46"/>
  <c r="L45" i="7"/>
  <c r="C58"/>
  <c r="L58" s="1"/>
  <c r="C17"/>
  <c r="L17" s="1"/>
  <c r="G16"/>
  <c r="L11"/>
  <c r="L57" i="12"/>
  <c r="C92" i="14"/>
  <c r="L92" s="1"/>
  <c r="C384"/>
  <c r="L384" s="1"/>
  <c r="C361"/>
  <c r="C141"/>
  <c r="L141" s="1"/>
  <c r="C301"/>
  <c r="L301" s="1"/>
  <c r="D88"/>
  <c r="D210" i="12"/>
  <c r="H353" i="14"/>
  <c r="H352" s="1"/>
  <c r="H121"/>
  <c r="H113" s="1"/>
  <c r="H112" s="1"/>
  <c r="D48"/>
  <c r="K25"/>
  <c r="K24" s="1"/>
  <c r="D58"/>
  <c r="D208"/>
  <c r="D203" s="1"/>
  <c r="K17"/>
  <c r="K17" i="12"/>
  <c r="K11"/>
  <c r="C57" i="14"/>
  <c r="H48" i="12"/>
  <c r="H18"/>
  <c r="F48"/>
  <c r="F13"/>
  <c r="E29" i="17"/>
  <c r="G29" i="3"/>
  <c r="F11" i="5"/>
  <c r="C17" i="17"/>
  <c r="L17" s="1"/>
  <c r="G15" i="15"/>
  <c r="K15" i="21"/>
  <c r="H11" i="22"/>
  <c r="G16" i="29"/>
  <c r="G29" s="1"/>
  <c r="C24" i="30"/>
  <c r="L24" s="1"/>
  <c r="E16" i="27"/>
  <c r="E29" s="1"/>
  <c r="I45" i="28"/>
  <c r="C45" s="1"/>
  <c r="L45" s="1"/>
  <c r="E15" i="17"/>
  <c r="C46" i="28"/>
  <c r="C59" s="1"/>
  <c r="D117" i="2"/>
  <c r="D103"/>
  <c r="B103" s="1"/>
  <c r="G16"/>
  <c r="G15" s="1"/>
  <c r="E117"/>
  <c r="K29" i="6"/>
  <c r="H117" i="2"/>
  <c r="G45" i="21"/>
  <c r="C45" s="1"/>
  <c r="G59"/>
  <c r="K29" i="8"/>
  <c r="I29" i="27"/>
  <c r="E59" i="21"/>
  <c r="K15" i="29"/>
  <c r="C24" i="27"/>
  <c r="L24" s="1"/>
  <c r="B25" i="17"/>
  <c r="B17"/>
  <c r="C46" i="25"/>
  <c r="C59" s="1"/>
  <c r="D16" i="21"/>
  <c r="D29" s="1"/>
  <c r="G29"/>
  <c r="G59" i="22"/>
  <c r="G45"/>
  <c r="E103" i="2"/>
  <c r="F59" i="27"/>
  <c r="B54" i="17"/>
  <c r="C11" i="21"/>
  <c r="L11" s="1"/>
  <c r="I29" i="30"/>
  <c r="E29" i="2"/>
  <c r="D16" i="28"/>
  <c r="B16" s="1"/>
  <c r="B13" i="24"/>
  <c r="D11"/>
  <c r="D16" i="27"/>
  <c r="E16" i="5"/>
  <c r="E15" s="1"/>
  <c r="F59" i="15"/>
  <c r="B24" i="21"/>
  <c r="D16" i="2"/>
  <c r="D29" s="1"/>
  <c r="K89" i="11"/>
  <c r="G15"/>
  <c r="L18" i="10"/>
  <c r="L13"/>
  <c r="H16" i="5"/>
  <c r="H15" s="1"/>
  <c r="D16" i="20"/>
  <c r="D29" s="1"/>
  <c r="L24" i="15"/>
  <c r="C11" i="17"/>
  <c r="B21" i="19"/>
  <c r="K16" i="17"/>
  <c r="K15" s="1"/>
  <c r="B45" i="28"/>
  <c r="G16" i="27"/>
  <c r="K15" i="11"/>
  <c r="B71"/>
  <c r="L71" s="1"/>
  <c r="L14" i="10"/>
  <c r="D16" i="23"/>
  <c r="D15" s="1"/>
  <c r="L24"/>
  <c r="J13" i="29"/>
  <c r="D17"/>
  <c r="H41"/>
  <c r="H12"/>
  <c r="H76"/>
  <c r="H14"/>
  <c r="B14" s="1"/>
  <c r="B44"/>
  <c r="F59"/>
  <c r="F45"/>
  <c r="F15"/>
  <c r="C46"/>
  <c r="E59"/>
  <c r="E45"/>
  <c r="H47"/>
  <c r="H46" s="1"/>
  <c r="H18"/>
  <c r="H17" s="1"/>
  <c r="H16" s="1"/>
  <c r="L78"/>
  <c r="J71"/>
  <c r="B72"/>
  <c r="F11"/>
  <c r="C17"/>
  <c r="E16"/>
  <c r="H13"/>
  <c r="D46"/>
  <c r="J77"/>
  <c r="J76" s="1"/>
  <c r="B71"/>
  <c r="E16" i="30"/>
  <c r="C17"/>
  <c r="H46"/>
  <c r="D15"/>
  <c r="D29"/>
  <c r="M74"/>
  <c r="L74"/>
  <c r="J71"/>
  <c r="B71" s="1"/>
  <c r="L71" s="1"/>
  <c r="H17"/>
  <c r="J18"/>
  <c r="J17" s="1"/>
  <c r="J16" s="1"/>
  <c r="J47"/>
  <c r="J46" s="1"/>
  <c r="B24"/>
  <c r="F16"/>
  <c r="J75"/>
  <c r="H75"/>
  <c r="H89"/>
  <c r="B76"/>
  <c r="C46"/>
  <c r="E45"/>
  <c r="C45" s="1"/>
  <c r="E59"/>
  <c r="B48"/>
  <c r="L48" s="1"/>
  <c r="D46" i="22"/>
  <c r="F18"/>
  <c r="F17" s="1"/>
  <c r="F16" s="1"/>
  <c r="F47"/>
  <c r="F46" s="1"/>
  <c r="J77"/>
  <c r="J76" s="1"/>
  <c r="C46"/>
  <c r="E59"/>
  <c r="E45"/>
  <c r="D11"/>
  <c r="L72"/>
  <c r="D17"/>
  <c r="F76"/>
  <c r="H47"/>
  <c r="H46" s="1"/>
  <c r="H18"/>
  <c r="H17" s="1"/>
  <c r="H16" s="1"/>
  <c r="E61" i="14"/>
  <c r="H138" i="12"/>
  <c r="H137" s="1"/>
  <c r="H136" s="1"/>
  <c r="E16" i="22"/>
  <c r="L74"/>
  <c r="C89"/>
  <c r="J12"/>
  <c r="J11" s="1"/>
  <c r="J41"/>
  <c r="B41" s="1"/>
  <c r="L41" s="1"/>
  <c r="H89"/>
  <c r="H75"/>
  <c r="K285" i="12"/>
  <c r="B78" i="22"/>
  <c r="G30" i="23"/>
  <c r="G15"/>
  <c r="K329" i="12"/>
  <c r="F43"/>
  <c r="L149" i="23"/>
  <c r="K166" i="12"/>
  <c r="F413" i="14"/>
  <c r="F412" s="1"/>
  <c r="H11" i="23"/>
  <c r="H41"/>
  <c r="F53" i="12"/>
  <c r="F22" s="1"/>
  <c r="F172"/>
  <c r="J76" i="23"/>
  <c r="B77"/>
  <c r="L77" s="1"/>
  <c r="J71"/>
  <c r="B71" s="1"/>
  <c r="L71" s="1"/>
  <c r="J42"/>
  <c r="J12" s="1"/>
  <c r="B72"/>
  <c r="H52"/>
  <c r="H22" s="1"/>
  <c r="H111"/>
  <c r="H106" s="1"/>
  <c r="J112"/>
  <c r="J47"/>
  <c r="B48"/>
  <c r="L48" s="1"/>
  <c r="L106"/>
  <c r="C119"/>
  <c r="L119" s="1"/>
  <c r="B23"/>
  <c r="L136"/>
  <c r="E16"/>
  <c r="C17"/>
  <c r="E45"/>
  <c r="C46"/>
  <c r="E59"/>
  <c r="D45"/>
  <c r="D59"/>
  <c r="F106"/>
  <c r="L78"/>
  <c r="F11"/>
  <c r="F51"/>
  <c r="J54" i="12"/>
  <c r="J23" s="1"/>
  <c r="J210" i="14"/>
  <c r="I77" i="12"/>
  <c r="I90" s="1"/>
  <c r="D150"/>
  <c r="B135" i="23"/>
  <c r="L135" s="1"/>
  <c r="H14" i="24"/>
  <c r="B44"/>
  <c r="C134" i="12"/>
  <c r="E132"/>
  <c r="C132" s="1"/>
  <c r="E44"/>
  <c r="E170" i="14"/>
  <c r="F177"/>
  <c r="F51" i="12"/>
  <c r="J71" i="24"/>
  <c r="B71" s="1"/>
  <c r="L71" s="1"/>
  <c r="B72"/>
  <c r="H47"/>
  <c r="H46" s="1"/>
  <c r="H18"/>
  <c r="H17" s="1"/>
  <c r="H16" s="1"/>
  <c r="D16"/>
  <c r="J20"/>
  <c r="B20" s="1"/>
  <c r="L20" s="1"/>
  <c r="J177" i="14"/>
  <c r="F46" i="24"/>
  <c r="H12"/>
  <c r="H41"/>
  <c r="B42"/>
  <c r="L42" s="1"/>
  <c r="C48"/>
  <c r="E18"/>
  <c r="E47"/>
  <c r="F137" i="12"/>
  <c r="F136" s="1"/>
  <c r="B74" i="24"/>
  <c r="L73"/>
  <c r="H76"/>
  <c r="C77"/>
  <c r="L77" s="1"/>
  <c r="E76"/>
  <c r="E13"/>
  <c r="C13" s="1"/>
  <c r="C43"/>
  <c r="L43" s="1"/>
  <c r="I59"/>
  <c r="I45"/>
  <c r="J77"/>
  <c r="J76" s="1"/>
  <c r="B78"/>
  <c r="D45"/>
  <c r="D59"/>
  <c r="E11"/>
  <c r="C11" s="1"/>
  <c r="C12"/>
  <c r="H177" i="14"/>
  <c r="H51" i="12"/>
  <c r="F17" i="24"/>
  <c r="E175" i="14"/>
  <c r="E138" i="12"/>
  <c r="C139"/>
  <c r="E49"/>
  <c r="E18" s="1"/>
  <c r="L78" i="24"/>
  <c r="J71" i="25"/>
  <c r="B71" s="1"/>
  <c r="L71" s="1"/>
  <c r="D15"/>
  <c r="D11"/>
  <c r="D29" s="1"/>
  <c r="H15"/>
  <c r="K15"/>
  <c r="K29"/>
  <c r="J76"/>
  <c r="B77"/>
  <c r="L77" s="1"/>
  <c r="H45"/>
  <c r="K173" i="14"/>
  <c r="K186" s="1"/>
  <c r="C208"/>
  <c r="C178"/>
  <c r="L178" s="1"/>
  <c r="E166" i="12"/>
  <c r="B204" i="14"/>
  <c r="C17" i="25"/>
  <c r="E16"/>
  <c r="D59"/>
  <c r="D45"/>
  <c r="F17"/>
  <c r="F41"/>
  <c r="F12"/>
  <c r="F11" s="1"/>
  <c r="G59"/>
  <c r="G45"/>
  <c r="J47"/>
  <c r="J46" s="1"/>
  <c r="J18"/>
  <c r="J17" s="1"/>
  <c r="J16" s="1"/>
  <c r="F46"/>
  <c r="H12"/>
  <c r="H11" s="1"/>
  <c r="H29" s="1"/>
  <c r="H41"/>
  <c r="H59" s="1"/>
  <c r="F89"/>
  <c r="I29"/>
  <c r="K47" i="12"/>
  <c r="K60" s="1"/>
  <c r="B72" i="25"/>
  <c r="F299" i="12"/>
  <c r="D174" i="14"/>
  <c r="I16" i="21"/>
  <c r="C17"/>
  <c r="F46"/>
  <c r="J77"/>
  <c r="J76" s="1"/>
  <c r="B76" s="1"/>
  <c r="B78"/>
  <c r="F17"/>
  <c r="H75"/>
  <c r="H89"/>
  <c r="H18"/>
  <c r="H17" s="1"/>
  <c r="H16" s="1"/>
  <c r="H47"/>
  <c r="H46" s="1"/>
  <c r="C59"/>
  <c r="D75"/>
  <c r="D89"/>
  <c r="I150" i="12"/>
  <c r="B48" i="21"/>
  <c r="L48" s="1"/>
  <c r="K276" i="14"/>
  <c r="K262"/>
  <c r="E45" i="27"/>
  <c r="C45" s="1"/>
  <c r="E59"/>
  <c r="C46"/>
  <c r="F89"/>
  <c r="J12"/>
  <c r="B42"/>
  <c r="J20"/>
  <c r="J46"/>
  <c r="H17"/>
  <c r="B18"/>
  <c r="L18" s="1"/>
  <c r="J135"/>
  <c r="B135" s="1"/>
  <c r="L135" s="1"/>
  <c r="J149"/>
  <c r="H46"/>
  <c r="B47"/>
  <c r="L47" s="1"/>
  <c r="D45"/>
  <c r="D59"/>
  <c r="F45" i="12"/>
  <c r="F14" s="1"/>
  <c r="F171" i="14"/>
  <c r="J267"/>
  <c r="B201" i="12"/>
  <c r="F29" i="27"/>
  <c r="J74"/>
  <c r="J44" s="1"/>
  <c r="J41" s="1"/>
  <c r="B41" s="1"/>
  <c r="H71"/>
  <c r="H89" s="1"/>
  <c r="B50"/>
  <c r="L50" s="1"/>
  <c r="J77" i="12"/>
  <c r="K196"/>
  <c r="E58" i="14"/>
  <c r="E329" i="12"/>
  <c r="C49" i="14"/>
  <c r="B136" i="27"/>
  <c r="F25" i="14"/>
  <c r="B25" s="1"/>
  <c r="L207"/>
  <c r="J197" i="12"/>
  <c r="J196" s="1"/>
  <c r="B63" i="14"/>
  <c r="C60"/>
  <c r="C211"/>
  <c r="L211" s="1"/>
  <c r="F132" i="12"/>
  <c r="C17" i="28"/>
  <c r="L17" s="1"/>
  <c r="E16"/>
  <c r="H169" i="14"/>
  <c r="H43" i="12"/>
  <c r="F59" i="28"/>
  <c r="G48" i="14"/>
  <c r="J91"/>
  <c r="F61"/>
  <c r="C20" i="12"/>
  <c r="D136"/>
  <c r="H299"/>
  <c r="J71" i="28"/>
  <c r="H15"/>
  <c r="F15"/>
  <c r="F11"/>
  <c r="H12"/>
  <c r="H11" s="1"/>
  <c r="H29" s="1"/>
  <c r="H41"/>
  <c r="H59" s="1"/>
  <c r="B42"/>
  <c r="L42" s="1"/>
  <c r="C95" i="14"/>
  <c r="L95" s="1"/>
  <c r="B34"/>
  <c r="B72" i="28"/>
  <c r="G322" i="14"/>
  <c r="G336"/>
  <c r="B178"/>
  <c r="K203"/>
  <c r="K202" s="1"/>
  <c r="K383"/>
  <c r="K396" s="1"/>
  <c r="I383"/>
  <c r="I396" s="1"/>
  <c r="G21"/>
  <c r="C288"/>
  <c r="L288" s="1"/>
  <c r="I113"/>
  <c r="L294" i="12"/>
  <c r="I203" i="14"/>
  <c r="I216" s="1"/>
  <c r="C90"/>
  <c r="L90" s="1"/>
  <c r="D166" i="12"/>
  <c r="B85"/>
  <c r="C140" i="14"/>
  <c r="L140" s="1"/>
  <c r="D366"/>
  <c r="B298"/>
  <c r="J352"/>
  <c r="I143"/>
  <c r="I142" s="1"/>
  <c r="L205" i="12"/>
  <c r="G21"/>
  <c r="B421" i="14"/>
  <c r="B181"/>
  <c r="C378"/>
  <c r="L378" s="1"/>
  <c r="F383"/>
  <c r="F382" s="1"/>
  <c r="B211"/>
  <c r="B95"/>
  <c r="C421"/>
  <c r="B33"/>
  <c r="G58"/>
  <c r="E78"/>
  <c r="K90" i="12"/>
  <c r="K76"/>
  <c r="G315"/>
  <c r="C315" s="1"/>
  <c r="G329"/>
  <c r="G31" i="14"/>
  <c r="C31" s="1"/>
  <c r="C122"/>
  <c r="L122" s="1"/>
  <c r="D21" i="12"/>
  <c r="D22" i="14"/>
  <c r="D21" s="1"/>
  <c r="D323"/>
  <c r="B324"/>
  <c r="E88"/>
  <c r="C89"/>
  <c r="G136" i="12"/>
  <c r="G150"/>
  <c r="D107"/>
  <c r="D106" s="1"/>
  <c r="K240"/>
  <c r="K226"/>
  <c r="H322" i="14"/>
  <c r="D61"/>
  <c r="D26"/>
  <c r="B26" s="1"/>
  <c r="K293"/>
  <c r="C52" i="12"/>
  <c r="H61" i="14"/>
  <c r="B361"/>
  <c r="C120"/>
  <c r="L120" s="1"/>
  <c r="G121"/>
  <c r="G113" s="1"/>
  <c r="G112" s="1"/>
  <c r="C55" i="12"/>
  <c r="C20" i="14"/>
  <c r="I255" i="12"/>
  <c r="H426" i="14"/>
  <c r="C316" i="12"/>
  <c r="B110" i="14"/>
  <c r="B86"/>
  <c r="D91"/>
  <c r="C258"/>
  <c r="L258" s="1"/>
  <c r="B378"/>
  <c r="C115"/>
  <c r="L115" s="1"/>
  <c r="E293"/>
  <c r="L422"/>
  <c r="G299" i="12"/>
  <c r="G285"/>
  <c r="C146" i="14"/>
  <c r="L146" s="1"/>
  <c r="E144"/>
  <c r="D30"/>
  <c r="B30" s="1"/>
  <c r="B65"/>
  <c r="B19" i="12"/>
  <c r="D19" i="14"/>
  <c r="D17" i="12"/>
  <c r="K336" i="14"/>
  <c r="K322"/>
  <c r="I180" i="12"/>
  <c r="I166"/>
  <c r="E14" i="14"/>
  <c r="C14" s="1"/>
  <c r="C14" i="12"/>
  <c r="E27" i="14"/>
  <c r="C64"/>
  <c r="L64" s="1"/>
  <c r="I138"/>
  <c r="C139"/>
  <c r="L139" s="1"/>
  <c r="F107" i="12"/>
  <c r="B108"/>
  <c r="E12" i="14"/>
  <c r="C65"/>
  <c r="E30"/>
  <c r="C30" s="1"/>
  <c r="B138"/>
  <c r="I322"/>
  <c r="I293"/>
  <c r="I292" s="1"/>
  <c r="B414"/>
  <c r="I88"/>
  <c r="E413"/>
  <c r="E412" s="1"/>
  <c r="B139"/>
  <c r="E383"/>
  <c r="E396" s="1"/>
  <c r="B145"/>
  <c r="C32"/>
  <c r="E151"/>
  <c r="C418"/>
  <c r="L418" s="1"/>
  <c r="I353"/>
  <c r="I352" s="1"/>
  <c r="B408"/>
  <c r="K91"/>
  <c r="C328"/>
  <c r="B87"/>
  <c r="L87" s="1"/>
  <c r="G413"/>
  <c r="B26" i="12"/>
  <c r="D77"/>
  <c r="K88" i="14"/>
  <c r="D263"/>
  <c r="B258"/>
  <c r="C105" i="15"/>
  <c r="L105" s="1"/>
  <c r="F45"/>
  <c r="E16"/>
  <c r="C17"/>
  <c r="K89"/>
  <c r="K75"/>
  <c r="E75"/>
  <c r="C75" s="1"/>
  <c r="E89"/>
  <c r="C76"/>
  <c r="B14"/>
  <c r="L14" s="1"/>
  <c r="J41"/>
  <c r="B41" s="1"/>
  <c r="L41" s="1"/>
  <c r="J166"/>
  <c r="J78"/>
  <c r="J18" s="1"/>
  <c r="B167"/>
  <c r="E59"/>
  <c r="E45"/>
  <c r="C45" s="1"/>
  <c r="C46"/>
  <c r="H77"/>
  <c r="H76" s="1"/>
  <c r="H17"/>
  <c r="F17"/>
  <c r="B44"/>
  <c r="L44" s="1"/>
  <c r="B101"/>
  <c r="L101" s="1"/>
  <c r="D16"/>
  <c r="F76"/>
  <c r="H164"/>
  <c r="H178"/>
  <c r="D59"/>
  <c r="D45"/>
  <c r="J15" i="17"/>
  <c r="H101"/>
  <c r="H119" s="1"/>
  <c r="J102"/>
  <c r="J42" s="1"/>
  <c r="L132"/>
  <c r="H15"/>
  <c r="J13"/>
  <c r="B13" s="1"/>
  <c r="B103"/>
  <c r="E59"/>
  <c r="E45"/>
  <c r="C45" s="1"/>
  <c r="C46"/>
  <c r="G15"/>
  <c r="G29"/>
  <c r="F41"/>
  <c r="F59" s="1"/>
  <c r="F12"/>
  <c r="F45"/>
  <c r="B45" s="1"/>
  <c r="H14"/>
  <c r="J149"/>
  <c r="B131"/>
  <c r="L131" s="1"/>
  <c r="B135"/>
  <c r="L135" s="1"/>
  <c r="D16"/>
  <c r="F15"/>
  <c r="H75"/>
  <c r="B75" s="1"/>
  <c r="H89"/>
  <c r="J14"/>
  <c r="B104"/>
  <c r="J71"/>
  <c r="B72"/>
  <c r="L72" s="1"/>
  <c r="B43"/>
  <c r="G29" i="20"/>
  <c r="C11"/>
  <c r="J17"/>
  <c r="B18"/>
  <c r="L18" s="1"/>
  <c r="J45"/>
  <c r="F45"/>
  <c r="B42"/>
  <c r="L42" s="1"/>
  <c r="C21"/>
  <c r="L21" s="1"/>
  <c r="E16"/>
  <c r="B12"/>
  <c r="L12" s="1"/>
  <c r="F11"/>
  <c r="H71"/>
  <c r="B46"/>
  <c r="L46" s="1"/>
  <c r="B47"/>
  <c r="L47" s="1"/>
  <c r="L192" i="5"/>
  <c r="F195"/>
  <c r="F209"/>
  <c r="H149"/>
  <c r="H135"/>
  <c r="B136"/>
  <c r="C105"/>
  <c r="E118"/>
  <c r="E104"/>
  <c r="C104" s="1"/>
  <c r="J113"/>
  <c r="B113" s="1"/>
  <c r="J25"/>
  <c r="J24" s="1"/>
  <c r="H118"/>
  <c r="H104"/>
  <c r="I59"/>
  <c r="I45"/>
  <c r="L133"/>
  <c r="F17"/>
  <c r="J74"/>
  <c r="L166"/>
  <c r="C179"/>
  <c r="L179" s="1"/>
  <c r="J135"/>
  <c r="B43"/>
  <c r="L43" s="1"/>
  <c r="B13"/>
  <c r="L13" s="1"/>
  <c r="B196"/>
  <c r="B209" s="1"/>
  <c r="L106"/>
  <c r="B106"/>
  <c r="J20"/>
  <c r="J226"/>
  <c r="J209"/>
  <c r="J195"/>
  <c r="G45"/>
  <c r="G59"/>
  <c r="D24"/>
  <c r="B79"/>
  <c r="D75"/>
  <c r="J131"/>
  <c r="B131" s="1"/>
  <c r="L131" s="1"/>
  <c r="B132"/>
  <c r="J70"/>
  <c r="B70" s="1"/>
  <c r="L70" s="1"/>
  <c r="B71"/>
  <c r="L71" s="1"/>
  <c r="L138"/>
  <c r="H12"/>
  <c r="H41"/>
  <c r="H59" s="1"/>
  <c r="C75"/>
  <c r="E88"/>
  <c r="E74"/>
  <c r="C74" s="1"/>
  <c r="F225"/>
  <c r="F239"/>
  <c r="D45"/>
  <c r="D59"/>
  <c r="F59"/>
  <c r="F45"/>
  <c r="C209"/>
  <c r="C239"/>
  <c r="H45"/>
  <c r="J18"/>
  <c r="J17" s="1"/>
  <c r="J47"/>
  <c r="B48"/>
  <c r="L48" s="1"/>
  <c r="D20"/>
  <c r="B114"/>
  <c r="D105"/>
  <c r="G16"/>
  <c r="B137"/>
  <c r="L137" s="1"/>
  <c r="L72" i="6"/>
  <c r="J75"/>
  <c r="J17"/>
  <c r="J47"/>
  <c r="J106"/>
  <c r="J50"/>
  <c r="J20" s="1"/>
  <c r="H75"/>
  <c r="H89"/>
  <c r="B76"/>
  <c r="J42"/>
  <c r="J12" s="1"/>
  <c r="J71"/>
  <c r="J89" s="1"/>
  <c r="F29"/>
  <c r="H119"/>
  <c r="H105"/>
  <c r="D15"/>
  <c r="D29"/>
  <c r="C59"/>
  <c r="H41"/>
  <c r="C21"/>
  <c r="L21" s="1"/>
  <c r="E16"/>
  <c r="H17"/>
  <c r="B18"/>
  <c r="L18" s="1"/>
  <c r="H46"/>
  <c r="B48"/>
  <c r="L48" s="1"/>
  <c r="B77"/>
  <c r="L77" s="1"/>
  <c r="B110"/>
  <c r="E75" i="8"/>
  <c r="C76"/>
  <c r="E89"/>
  <c r="F136"/>
  <c r="D24"/>
  <c r="J264"/>
  <c r="J256" s="1"/>
  <c r="F21"/>
  <c r="F51"/>
  <c r="F41"/>
  <c r="J77"/>
  <c r="J76" s="1"/>
  <c r="C21"/>
  <c r="L21" s="1"/>
  <c r="E16"/>
  <c r="L47"/>
  <c r="B78"/>
  <c r="L78" s="1"/>
  <c r="C210"/>
  <c r="L210" s="1"/>
  <c r="L197"/>
  <c r="J71"/>
  <c r="B71" s="1"/>
  <c r="L71" s="1"/>
  <c r="H141"/>
  <c r="H136" s="1"/>
  <c r="J143"/>
  <c r="J53" s="1"/>
  <c r="F119"/>
  <c r="D45"/>
  <c r="L168"/>
  <c r="I29"/>
  <c r="I15"/>
  <c r="J43"/>
  <c r="H101"/>
  <c r="H119" s="1"/>
  <c r="D21"/>
  <c r="H256"/>
  <c r="E45"/>
  <c r="C45" s="1"/>
  <c r="E59"/>
  <c r="C46"/>
  <c r="C239"/>
  <c r="L239" s="1"/>
  <c r="L226"/>
  <c r="J166"/>
  <c r="B167"/>
  <c r="L167" s="1"/>
  <c r="H76"/>
  <c r="B77"/>
  <c r="L77" s="1"/>
  <c r="G15" i="9"/>
  <c r="G29"/>
  <c r="I75"/>
  <c r="C75" s="1"/>
  <c r="I89"/>
  <c r="H119"/>
  <c r="H105"/>
  <c r="B105" s="1"/>
  <c r="J18"/>
  <c r="J47"/>
  <c r="B48"/>
  <c r="L48" s="1"/>
  <c r="H179"/>
  <c r="H165"/>
  <c r="E45"/>
  <c r="E59"/>
  <c r="C46"/>
  <c r="L138"/>
  <c r="E105"/>
  <c r="E119"/>
  <c r="C106"/>
  <c r="H22"/>
  <c r="B52"/>
  <c r="K29"/>
  <c r="K15"/>
  <c r="L136"/>
  <c r="C149"/>
  <c r="F23"/>
  <c r="F21" s="1"/>
  <c r="F16" s="1"/>
  <c r="H20"/>
  <c r="H76"/>
  <c r="D45"/>
  <c r="D59"/>
  <c r="K45"/>
  <c r="K59"/>
  <c r="C240"/>
  <c r="L240" s="1"/>
  <c r="L227"/>
  <c r="H149"/>
  <c r="H135"/>
  <c r="B136"/>
  <c r="L134"/>
  <c r="J12"/>
  <c r="J71"/>
  <c r="B71" s="1"/>
  <c r="B72"/>
  <c r="B106"/>
  <c r="B119" s="1"/>
  <c r="C76"/>
  <c r="C24"/>
  <c r="L24" s="1"/>
  <c r="F75"/>
  <c r="F89"/>
  <c r="G119"/>
  <c r="G105"/>
  <c r="E16"/>
  <c r="C17"/>
  <c r="D75"/>
  <c r="D89"/>
  <c r="L196"/>
  <c r="H14"/>
  <c r="H11" s="1"/>
  <c r="H41"/>
  <c r="F165"/>
  <c r="F179"/>
  <c r="C179"/>
  <c r="F45"/>
  <c r="F59"/>
  <c r="J173"/>
  <c r="J171" s="1"/>
  <c r="H53"/>
  <c r="H23" s="1"/>
  <c r="J80"/>
  <c r="J227"/>
  <c r="J135"/>
  <c r="J131"/>
  <c r="B131" s="1"/>
  <c r="L131" s="1"/>
  <c r="J44"/>
  <c r="J52"/>
  <c r="B191"/>
  <c r="B209" s="1"/>
  <c r="L209" s="1"/>
  <c r="C195" i="19"/>
  <c r="L195" s="1"/>
  <c r="C135"/>
  <c r="J136"/>
  <c r="B137"/>
  <c r="L137" s="1"/>
  <c r="F59"/>
  <c r="F45"/>
  <c r="J50"/>
  <c r="B140"/>
  <c r="L140" s="1"/>
  <c r="E89"/>
  <c r="E75"/>
  <c r="C76"/>
  <c r="C46"/>
  <c r="E45"/>
  <c r="E59"/>
  <c r="L192"/>
  <c r="H11"/>
  <c r="H71"/>
  <c r="H89" s="1"/>
  <c r="L166"/>
  <c r="C179"/>
  <c r="L179" s="1"/>
  <c r="J75"/>
  <c r="B75" s="1"/>
  <c r="J47"/>
  <c r="B47" s="1"/>
  <c r="L47" s="1"/>
  <c r="J17"/>
  <c r="D59"/>
  <c r="D45"/>
  <c r="C209"/>
  <c r="L196"/>
  <c r="C11"/>
  <c r="E16"/>
  <c r="F71"/>
  <c r="H17"/>
  <c r="K59"/>
  <c r="K45"/>
  <c r="C149"/>
  <c r="J72"/>
  <c r="J12" s="1"/>
  <c r="J191"/>
  <c r="J209" s="1"/>
  <c r="D16"/>
  <c r="B48"/>
  <c r="L48" s="1"/>
  <c r="F16"/>
  <c r="C165"/>
  <c r="L165" s="1"/>
  <c r="B76"/>
  <c r="L102" i="10"/>
  <c r="B164"/>
  <c r="I16"/>
  <c r="I15" s="1"/>
  <c r="L104"/>
  <c r="K29"/>
  <c r="G75"/>
  <c r="G89"/>
  <c r="C21"/>
  <c r="L21" s="1"/>
  <c r="L77"/>
  <c r="B160"/>
  <c r="L160" s="1"/>
  <c r="F75"/>
  <c r="C59"/>
  <c r="D75"/>
  <c r="D89"/>
  <c r="B80"/>
  <c r="L80" s="1"/>
  <c r="J76"/>
  <c r="L195"/>
  <c r="C207"/>
  <c r="L207" s="1"/>
  <c r="C88"/>
  <c r="L88" s="1"/>
  <c r="C28"/>
  <c r="L28" s="1"/>
  <c r="K84"/>
  <c r="J207"/>
  <c r="J194"/>
  <c r="B194" s="1"/>
  <c r="E89"/>
  <c r="E75"/>
  <c r="F106"/>
  <c r="J71"/>
  <c r="B71" s="1"/>
  <c r="L71" s="1"/>
  <c r="B72"/>
  <c r="L72" s="1"/>
  <c r="L164"/>
  <c r="C119"/>
  <c r="L161"/>
  <c r="D16"/>
  <c r="F17"/>
  <c r="F16" s="1"/>
  <c r="F47"/>
  <c r="F46" s="1"/>
  <c r="H107"/>
  <c r="H106" s="1"/>
  <c r="E16"/>
  <c r="C17"/>
  <c r="D46"/>
  <c r="L41"/>
  <c r="G16"/>
  <c r="L192" i="11"/>
  <c r="D59"/>
  <c r="J11"/>
  <c r="J53"/>
  <c r="B72"/>
  <c r="L72" s="1"/>
  <c r="B78"/>
  <c r="L78" s="1"/>
  <c r="C165"/>
  <c r="B85"/>
  <c r="L134"/>
  <c r="C21"/>
  <c r="L21" s="1"/>
  <c r="J136"/>
  <c r="B136" s="1"/>
  <c r="B149" s="1"/>
  <c r="B137"/>
  <c r="L137" s="1"/>
  <c r="D16"/>
  <c r="C149"/>
  <c r="H51"/>
  <c r="H46" s="1"/>
  <c r="J47"/>
  <c r="B47" s="1"/>
  <c r="L47" s="1"/>
  <c r="D75"/>
  <c r="D89"/>
  <c r="F76"/>
  <c r="J196"/>
  <c r="B197"/>
  <c r="L197" s="1"/>
  <c r="J52"/>
  <c r="J171"/>
  <c r="J166" s="1"/>
  <c r="F51"/>
  <c r="F46" s="1"/>
  <c r="J24"/>
  <c r="J54"/>
  <c r="B54" s="1"/>
  <c r="H81"/>
  <c r="H76" s="1"/>
  <c r="E16"/>
  <c r="C17"/>
  <c r="H165"/>
  <c r="H179"/>
  <c r="B77"/>
  <c r="L77" s="1"/>
  <c r="B84"/>
  <c r="B171"/>
  <c r="F179"/>
  <c r="F165"/>
  <c r="C209"/>
  <c r="E75"/>
  <c r="E89"/>
  <c r="C76"/>
  <c r="F17"/>
  <c r="C179"/>
  <c r="F24"/>
  <c r="F135"/>
  <c r="F149"/>
  <c r="I29"/>
  <c r="I15"/>
  <c r="E45"/>
  <c r="C45" s="1"/>
  <c r="E59"/>
  <c r="C46"/>
  <c r="B172"/>
  <c r="B136" i="3"/>
  <c r="C166"/>
  <c r="B197"/>
  <c r="E59"/>
  <c r="E45"/>
  <c r="C45" s="1"/>
  <c r="C46"/>
  <c r="L104"/>
  <c r="J47"/>
  <c r="J46" s="1"/>
  <c r="D75"/>
  <c r="B75" s="1"/>
  <c r="D89"/>
  <c r="B76"/>
  <c r="D16"/>
  <c r="K15"/>
  <c r="K29"/>
  <c r="F29"/>
  <c r="F15"/>
  <c r="L137"/>
  <c r="C150"/>
  <c r="L150" s="1"/>
  <c r="J71"/>
  <c r="B72"/>
  <c r="L72" s="1"/>
  <c r="B13"/>
  <c r="L13" s="1"/>
  <c r="B43"/>
  <c r="L43" s="1"/>
  <c r="J41"/>
  <c r="B41" s="1"/>
  <c r="L41" s="1"/>
  <c r="E16"/>
  <c r="C17"/>
  <c r="J107"/>
  <c r="B108"/>
  <c r="L108" s="1"/>
  <c r="C211"/>
  <c r="L211" s="1"/>
  <c r="L198"/>
  <c r="H46"/>
  <c r="B162"/>
  <c r="L162" s="1"/>
  <c r="B166"/>
  <c r="C136"/>
  <c r="I29"/>
  <c r="I15"/>
  <c r="C180"/>
  <c r="L167"/>
  <c r="E89"/>
  <c r="C76"/>
  <c r="E75"/>
  <c r="H16"/>
  <c r="B21"/>
  <c r="B48"/>
  <c r="L48" s="1"/>
  <c r="F87" i="2"/>
  <c r="J159"/>
  <c r="J72"/>
  <c r="J12" s="1"/>
  <c r="J147"/>
  <c r="J133"/>
  <c r="B133" s="1"/>
  <c r="L133" s="1"/>
  <c r="B134"/>
  <c r="J78"/>
  <c r="J18" s="1"/>
  <c r="J165"/>
  <c r="B47"/>
  <c r="L47" s="1"/>
  <c r="H71"/>
  <c r="H11"/>
  <c r="H175"/>
  <c r="H163"/>
  <c r="C103"/>
  <c r="L103" s="1"/>
  <c r="J41"/>
  <c r="B41" s="1"/>
  <c r="L41" s="1"/>
  <c r="B42"/>
  <c r="L42" s="1"/>
  <c r="L166"/>
  <c r="E87"/>
  <c r="C76"/>
  <c r="E75"/>
  <c r="C75" s="1"/>
  <c r="H77"/>
  <c r="K15"/>
  <c r="K29"/>
  <c r="L130"/>
  <c r="L131"/>
  <c r="L104"/>
  <c r="C117"/>
  <c r="L117" s="1"/>
  <c r="B159"/>
  <c r="L159" s="1"/>
  <c r="B160"/>
  <c r="B43"/>
  <c r="L43" s="1"/>
  <c r="D299" i="12"/>
  <c r="B286"/>
  <c r="B299" s="1"/>
  <c r="D285"/>
  <c r="C204" i="14"/>
  <c r="L204" s="1"/>
  <c r="G203"/>
  <c r="D24" i="12"/>
  <c r="B28"/>
  <c r="D126" i="14"/>
  <c r="B112" i="12"/>
  <c r="F143" i="14"/>
  <c r="B144"/>
  <c r="B78" i="12"/>
  <c r="F77"/>
  <c r="B198" i="14"/>
  <c r="K22"/>
  <c r="K21" s="1"/>
  <c r="K21" i="12"/>
  <c r="K114" i="14"/>
  <c r="C116"/>
  <c r="L116" s="1"/>
  <c r="C331"/>
  <c r="L331" s="1"/>
  <c r="E323"/>
  <c r="G166" i="12"/>
  <c r="G180"/>
  <c r="C167"/>
  <c r="G383" i="14"/>
  <c r="C388"/>
  <c r="L388" s="1"/>
  <c r="D255" i="12"/>
  <c r="D269"/>
  <c r="I23" i="14"/>
  <c r="C23" i="12"/>
  <c r="I21"/>
  <c r="G18" i="14"/>
  <c r="G17" i="12"/>
  <c r="B92" i="14"/>
  <c r="F91"/>
  <c r="B388"/>
  <c r="B90"/>
  <c r="J88"/>
  <c r="E22"/>
  <c r="C22" i="12"/>
  <c r="E21"/>
  <c r="I54" i="14"/>
  <c r="C56"/>
  <c r="I18"/>
  <c r="I17" s="1"/>
  <c r="I17" i="12"/>
  <c r="D413" i="14"/>
  <c r="B418"/>
  <c r="F293"/>
  <c r="C80"/>
  <c r="L80" s="1"/>
  <c r="G78"/>
  <c r="F353"/>
  <c r="B354"/>
  <c r="C408"/>
  <c r="L408" s="1"/>
  <c r="K150" i="12"/>
  <c r="K136"/>
  <c r="I173" i="14"/>
  <c r="C181"/>
  <c r="L181" s="1"/>
  <c r="B27"/>
  <c r="I84"/>
  <c r="C85"/>
  <c r="L85" s="1"/>
  <c r="F17" i="12"/>
  <c r="G26" i="14"/>
  <c r="C63"/>
  <c r="L63" s="1"/>
  <c r="G61"/>
  <c r="G352"/>
  <c r="I299" i="12"/>
  <c r="I285"/>
  <c r="C286"/>
  <c r="C94" i="14"/>
  <c r="L94" s="1"/>
  <c r="E91"/>
  <c r="E202"/>
  <c r="E216"/>
  <c r="G148"/>
  <c r="G143" s="1"/>
  <c r="C150"/>
  <c r="L150" s="1"/>
  <c r="C26" i="12"/>
  <c r="G24"/>
  <c r="F323" i="14"/>
  <c r="B331"/>
  <c r="J323"/>
  <c r="B328"/>
  <c r="I24" i="12"/>
  <c r="C25"/>
  <c r="L25" s="1"/>
  <c r="F84" i="14"/>
  <c r="B35"/>
  <c r="D306"/>
  <c r="G107" i="12"/>
  <c r="C108"/>
  <c r="L108" s="1"/>
  <c r="C51" i="14"/>
  <c r="I25"/>
  <c r="I61"/>
  <c r="C62"/>
  <c r="L62" s="1"/>
  <c r="D151"/>
  <c r="I11" i="12"/>
  <c r="K54" i="14"/>
  <c r="C115" i="12"/>
  <c r="L115" s="1"/>
  <c r="C124" i="14"/>
  <c r="L124" s="1"/>
  <c r="B268"/>
  <c r="C153"/>
  <c r="L153" s="1"/>
  <c r="G13"/>
  <c r="F88"/>
  <c r="B89"/>
  <c r="H148"/>
  <c r="B150"/>
  <c r="C294"/>
  <c r="L294" s="1"/>
  <c r="G293"/>
  <c r="K151"/>
  <c r="C152"/>
  <c r="L152" s="1"/>
  <c r="C12" i="12"/>
  <c r="G11"/>
  <c r="B271" i="14"/>
  <c r="F263"/>
  <c r="I413"/>
  <c r="C414"/>
  <c r="L414" s="1"/>
  <c r="F114"/>
  <c r="B116"/>
  <c r="B227" i="12"/>
  <c r="F226"/>
  <c r="B226" s="1"/>
  <c r="C358" i="14"/>
  <c r="L358" s="1"/>
  <c r="E353"/>
  <c r="J285" i="12"/>
  <c r="J299"/>
  <c r="K353" i="14"/>
  <c r="C354"/>
  <c r="L354" s="1"/>
  <c r="F315" i="12"/>
  <c r="B315" s="1"/>
  <c r="B316"/>
  <c r="C78"/>
  <c r="L78" s="1"/>
  <c r="G77"/>
  <c r="C59" i="14"/>
  <c r="I58"/>
  <c r="G255" i="12"/>
  <c r="G269"/>
  <c r="E196"/>
  <c r="C197"/>
  <c r="E210"/>
  <c r="G263" i="14"/>
  <c r="C271"/>
  <c r="B55" i="12"/>
  <c r="D47"/>
  <c r="K106"/>
  <c r="K120"/>
  <c r="D11"/>
  <c r="D13" i="14"/>
  <c r="E269" i="12"/>
  <c r="E255"/>
  <c r="C256"/>
  <c r="C86" i="14"/>
  <c r="L86" s="1"/>
  <c r="G84"/>
  <c r="D148"/>
  <c r="B149"/>
  <c r="C112" i="12"/>
  <c r="L112" s="1"/>
  <c r="E107"/>
  <c r="C264" i="14"/>
  <c r="L264" s="1"/>
  <c r="I263"/>
  <c r="G19"/>
  <c r="C19" s="1"/>
  <c r="C19" i="12"/>
  <c r="L19" s="1"/>
  <c r="B80" i="14"/>
  <c r="D78"/>
  <c r="I78"/>
  <c r="C79"/>
  <c r="L79" s="1"/>
  <c r="G226" i="12"/>
  <c r="G240"/>
  <c r="C85"/>
  <c r="L85" s="1"/>
  <c r="E77"/>
  <c r="C119" i="14"/>
  <c r="L119" s="1"/>
  <c r="E118"/>
  <c r="J413"/>
  <c r="G138"/>
  <c r="K48"/>
  <c r="I91"/>
  <c r="C198"/>
  <c r="L198" s="1"/>
  <c r="I47" i="12"/>
  <c r="I106" l="1"/>
  <c r="K53" i="14"/>
  <c r="K66" s="1"/>
  <c r="K143"/>
  <c r="K156" s="1"/>
  <c r="H262"/>
  <c r="F210" i="12"/>
  <c r="B196"/>
  <c r="D15" i="2"/>
  <c r="J20"/>
  <c r="J50"/>
  <c r="J193"/>
  <c r="B197"/>
  <c r="H205"/>
  <c r="H192"/>
  <c r="B193"/>
  <c r="B205" s="1"/>
  <c r="B20"/>
  <c r="L20" s="1"/>
  <c r="F16"/>
  <c r="H20"/>
  <c r="H46"/>
  <c r="F59"/>
  <c r="B52" i="11"/>
  <c r="J22"/>
  <c r="B53"/>
  <c r="J23"/>
  <c r="B177" i="10"/>
  <c r="L177" s="1"/>
  <c r="H51" i="9"/>
  <c r="H46" s="1"/>
  <c r="H45" s="1"/>
  <c r="B16" i="7"/>
  <c r="B28" s="1"/>
  <c r="B15"/>
  <c r="F118" i="5"/>
  <c r="J105"/>
  <c r="J84" i="4"/>
  <c r="J76" s="1"/>
  <c r="J25"/>
  <c r="J24" s="1"/>
  <c r="J16" s="1"/>
  <c r="J179"/>
  <c r="J165"/>
  <c r="B24"/>
  <c r="F16"/>
  <c r="B16" s="1"/>
  <c r="B29" s="1"/>
  <c r="B85"/>
  <c r="F75"/>
  <c r="F89"/>
  <c r="H165"/>
  <c r="B165" s="1"/>
  <c r="H179"/>
  <c r="B166"/>
  <c r="B179" s="1"/>
  <c r="H89"/>
  <c r="H75"/>
  <c r="B25"/>
  <c r="H13" i="20"/>
  <c r="B43"/>
  <c r="B74"/>
  <c r="J44"/>
  <c r="J14" s="1"/>
  <c r="J11" s="1"/>
  <c r="B73"/>
  <c r="J11" i="18"/>
  <c r="B11" s="1"/>
  <c r="B12"/>
  <c r="J80"/>
  <c r="J136"/>
  <c r="B140"/>
  <c r="H135"/>
  <c r="H149"/>
  <c r="B136"/>
  <c r="B149" s="1"/>
  <c r="H20"/>
  <c r="H16" s="1"/>
  <c r="B80"/>
  <c r="H76"/>
  <c r="B102" i="17"/>
  <c r="H346" i="40"/>
  <c r="I109" i="14"/>
  <c r="I108" s="1"/>
  <c r="I126" s="1"/>
  <c r="I348"/>
  <c r="I366" s="1"/>
  <c r="E108"/>
  <c r="H294"/>
  <c r="H85"/>
  <c r="E119" i="40"/>
  <c r="J109" i="14"/>
  <c r="J108" s="1"/>
  <c r="J348"/>
  <c r="H77" i="40"/>
  <c r="H76" s="1"/>
  <c r="H18"/>
  <c r="J226"/>
  <c r="B234"/>
  <c r="E11"/>
  <c r="B102"/>
  <c r="G12" i="14"/>
  <c r="G11" s="1"/>
  <c r="F59" i="40"/>
  <c r="B349" i="14"/>
  <c r="I101" i="40"/>
  <c r="I119" s="1"/>
  <c r="I12"/>
  <c r="J269"/>
  <c r="B251"/>
  <c r="B269" s="1"/>
  <c r="K349" i="14"/>
  <c r="C349" s="1"/>
  <c r="L349" s="1"/>
  <c r="K102" i="40"/>
  <c r="C102" s="1"/>
  <c r="L102" s="1"/>
  <c r="K251"/>
  <c r="C252"/>
  <c r="L252" s="1"/>
  <c r="J78"/>
  <c r="J347"/>
  <c r="J346" s="1"/>
  <c r="J295" i="14"/>
  <c r="B295" s="1"/>
  <c r="F76" i="40"/>
  <c r="J54"/>
  <c r="B54" s="1"/>
  <c r="L54" s="1"/>
  <c r="B56"/>
  <c r="H18" i="14"/>
  <c r="H179" i="40"/>
  <c r="J135" i="12"/>
  <c r="J132" s="1"/>
  <c r="B14" i="24"/>
  <c r="B53" i="23"/>
  <c r="B47"/>
  <c r="L47" s="1"/>
  <c r="B112"/>
  <c r="J173" i="12"/>
  <c r="J209" i="14" s="1"/>
  <c r="J59" s="1"/>
  <c r="J71" i="34"/>
  <c r="J89" s="1"/>
  <c r="B72"/>
  <c r="J12"/>
  <c r="J41"/>
  <c r="B41" s="1"/>
  <c r="B42"/>
  <c r="H319" i="14"/>
  <c r="H318" s="1"/>
  <c r="H336" s="1"/>
  <c r="H311" i="12"/>
  <c r="H329" s="1"/>
  <c r="J171"/>
  <c r="J207" i="14" s="1"/>
  <c r="B207" s="1"/>
  <c r="J166" i="34"/>
  <c r="J50"/>
  <c r="J289" i="14"/>
  <c r="B289" s="1"/>
  <c r="J222" i="12"/>
  <c r="J240" s="1"/>
  <c r="D29" i="34"/>
  <c r="F318" i="14"/>
  <c r="F336" s="1"/>
  <c r="H119" i="34"/>
  <c r="H105"/>
  <c r="J116" i="12"/>
  <c r="J115" s="1"/>
  <c r="J107" s="1"/>
  <c r="J106" s="1"/>
  <c r="J264"/>
  <c r="J256" s="1"/>
  <c r="H288" i="14"/>
  <c r="F79"/>
  <c r="F288"/>
  <c r="H115" i="12"/>
  <c r="J25" i="34"/>
  <c r="J114"/>
  <c r="B115"/>
  <c r="H20"/>
  <c r="H16" s="1"/>
  <c r="H46"/>
  <c r="B234"/>
  <c r="H152" i="14"/>
  <c r="H151" s="1"/>
  <c r="H143" s="1"/>
  <c r="J392"/>
  <c r="J391" s="1"/>
  <c r="H391"/>
  <c r="H383" s="1"/>
  <c r="H382" s="1"/>
  <c r="B12" i="34"/>
  <c r="B131"/>
  <c r="B149" s="1"/>
  <c r="B170"/>
  <c r="H73" i="12"/>
  <c r="H72" s="1"/>
  <c r="H90" s="1"/>
  <c r="J225" i="34"/>
  <c r="J239"/>
  <c r="H256" i="12"/>
  <c r="J14" i="34"/>
  <c r="B14" s="1"/>
  <c r="B44"/>
  <c r="F89"/>
  <c r="J312" i="12"/>
  <c r="J251" i="34"/>
  <c r="J269" s="1"/>
  <c r="F72" i="12"/>
  <c r="F90" s="1"/>
  <c r="H179" i="34"/>
  <c r="H165"/>
  <c r="H239"/>
  <c r="H225"/>
  <c r="B225" s="1"/>
  <c r="B226"/>
  <c r="B239" s="1"/>
  <c r="B191"/>
  <c r="B209" s="1"/>
  <c r="B251"/>
  <c r="B269" s="1"/>
  <c r="E232" i="14"/>
  <c r="C232" s="1"/>
  <c r="L232" s="1"/>
  <c r="E246"/>
  <c r="C233"/>
  <c r="G29" i="6"/>
  <c r="J13" i="8"/>
  <c r="B43"/>
  <c r="C75"/>
  <c r="J23"/>
  <c r="B143"/>
  <c r="J14"/>
  <c r="B14" s="1"/>
  <c r="F16"/>
  <c r="F29" s="1"/>
  <c r="H25"/>
  <c r="H54"/>
  <c r="B55"/>
  <c r="F168" i="14"/>
  <c r="H57"/>
  <c r="F57"/>
  <c r="C148"/>
  <c r="L148" s="1"/>
  <c r="E55"/>
  <c r="H55"/>
  <c r="H56"/>
  <c r="F173"/>
  <c r="D15" i="20"/>
  <c r="B149" i="17"/>
  <c r="L149" s="1"/>
  <c r="B72" i="19"/>
  <c r="L72" s="1"/>
  <c r="H59"/>
  <c r="B195" i="5"/>
  <c r="L195" s="1"/>
  <c r="B50" i="6"/>
  <c r="L50" s="1"/>
  <c r="C45" i="10"/>
  <c r="B11" i="11"/>
  <c r="L11" s="1"/>
  <c r="C75"/>
  <c r="B180" i="3"/>
  <c r="H76" i="12"/>
  <c r="B77" i="21"/>
  <c r="L77" s="1"/>
  <c r="C196" i="12"/>
  <c r="L196" s="1"/>
  <c r="K412" i="14"/>
  <c r="B75" i="30"/>
  <c r="L75" s="1"/>
  <c r="J89"/>
  <c r="B77" i="24"/>
  <c r="F29" i="1"/>
  <c r="E15" i="27"/>
  <c r="F24" i="40"/>
  <c r="B28"/>
  <c r="F299"/>
  <c r="F285"/>
  <c r="B286"/>
  <c r="B299" s="1"/>
  <c r="J152" i="14"/>
  <c r="J285" i="40"/>
  <c r="J299"/>
  <c r="F136"/>
  <c r="B144"/>
  <c r="J144"/>
  <c r="J136" s="1"/>
  <c r="J28"/>
  <c r="J24" s="1"/>
  <c r="H135"/>
  <c r="H149"/>
  <c r="B294"/>
  <c r="L105"/>
  <c r="H366" i="14"/>
  <c r="H19" i="40"/>
  <c r="H47"/>
  <c r="J49"/>
  <c r="J176" i="14"/>
  <c r="J167" i="40"/>
  <c r="F17"/>
  <c r="J41"/>
  <c r="J11"/>
  <c r="B44"/>
  <c r="L44" s="1"/>
  <c r="F13" i="14"/>
  <c r="F11" i="40"/>
  <c r="B12"/>
  <c r="F29" i="34"/>
  <c r="F15"/>
  <c r="B15" i="35"/>
  <c r="G15" i="36"/>
  <c r="C15" s="1"/>
  <c r="L15" s="1"/>
  <c r="B15"/>
  <c r="C45" i="29"/>
  <c r="B77"/>
  <c r="L77" s="1"/>
  <c r="B77" i="22"/>
  <c r="L77" s="1"/>
  <c r="B42" i="23"/>
  <c r="L42" s="1"/>
  <c r="L15" i="26"/>
  <c r="B29"/>
  <c r="D15" i="21"/>
  <c r="C16" i="27"/>
  <c r="C29" s="1"/>
  <c r="C89" i="40"/>
  <c r="L89" s="1"/>
  <c r="L76"/>
  <c r="B119" i="15"/>
  <c r="L119" s="1"/>
  <c r="F15" i="16"/>
  <c r="B15" s="1"/>
  <c r="F28"/>
  <c r="B16"/>
  <c r="B28" s="1"/>
  <c r="H29" i="4"/>
  <c r="H15"/>
  <c r="F88" i="5"/>
  <c r="L209"/>
  <c r="E29"/>
  <c r="B135"/>
  <c r="L135" s="1"/>
  <c r="J149"/>
  <c r="D29" i="9"/>
  <c r="J20" i="19"/>
  <c r="J16" s="1"/>
  <c r="J15" s="1"/>
  <c r="G29"/>
  <c r="C16" i="2"/>
  <c r="C29" s="1"/>
  <c r="C15"/>
  <c r="B78"/>
  <c r="L78" s="1"/>
  <c r="D15" i="1"/>
  <c r="B15" s="1"/>
  <c r="B16"/>
  <c r="B29" s="1"/>
  <c r="D29"/>
  <c r="L315" i="12"/>
  <c r="L361" i="14"/>
  <c r="L328"/>
  <c r="J210" i="12"/>
  <c r="L89" i="14"/>
  <c r="K382"/>
  <c r="D83"/>
  <c r="D82" s="1"/>
  <c r="E15" i="16"/>
  <c r="E28"/>
  <c r="G15" i="40"/>
  <c r="C45" i="25"/>
  <c r="H174" i="14"/>
  <c r="H173" s="1"/>
  <c r="H172" s="1"/>
  <c r="J119" i="40"/>
  <c r="J105"/>
  <c r="B105" s="1"/>
  <c r="B106"/>
  <c r="L46" i="36"/>
  <c r="B45"/>
  <c r="D120" i="12"/>
  <c r="L45" i="36"/>
  <c r="C16"/>
  <c r="L16" s="1"/>
  <c r="C86" i="7"/>
  <c r="L86" s="1"/>
  <c r="L75"/>
  <c r="C17" i="19"/>
  <c r="C59" i="40"/>
  <c r="E15"/>
  <c r="C16"/>
  <c r="E29"/>
  <c r="L46" i="28"/>
  <c r="G29" i="2"/>
  <c r="C75" i="3"/>
  <c r="L75" s="1"/>
  <c r="L106" i="8"/>
  <c r="G28" i="16"/>
  <c r="G15"/>
  <c r="C16"/>
  <c r="C84"/>
  <c r="L84" s="1"/>
  <c r="L73"/>
  <c r="C56"/>
  <c r="L56" s="1"/>
  <c r="L45"/>
  <c r="C75" i="19"/>
  <c r="L75" s="1"/>
  <c r="C17" i="18"/>
  <c r="L17" s="1"/>
  <c r="G16"/>
  <c r="G45"/>
  <c r="C45" s="1"/>
  <c r="L45" s="1"/>
  <c r="C46"/>
  <c r="G29" i="1"/>
  <c r="C16"/>
  <c r="G15"/>
  <c r="C15" s="1"/>
  <c r="L76"/>
  <c r="C89"/>
  <c r="L89" s="1"/>
  <c r="L166" i="3"/>
  <c r="C76" i="17"/>
  <c r="G89"/>
  <c r="G75"/>
  <c r="C75" s="1"/>
  <c r="L75" s="1"/>
  <c r="G15" i="29"/>
  <c r="L16" i="35"/>
  <c r="C29"/>
  <c r="L29" s="1"/>
  <c r="C59"/>
  <c r="L59" s="1"/>
  <c r="L46"/>
  <c r="G29" i="37"/>
  <c r="G15"/>
  <c r="C15" s="1"/>
  <c r="L15" s="1"/>
  <c r="C16"/>
  <c r="C59" i="36"/>
  <c r="L59" s="1"/>
  <c r="G15" i="22"/>
  <c r="G29"/>
  <c r="C17"/>
  <c r="C45" i="23"/>
  <c r="C29" i="26"/>
  <c r="L16"/>
  <c r="C89" i="28"/>
  <c r="L76"/>
  <c r="C226" i="12"/>
  <c r="L226" s="1"/>
  <c r="F396" i="14"/>
  <c r="L227" i="12"/>
  <c r="I382" i="14"/>
  <c r="K172"/>
  <c r="G126"/>
  <c r="L16" i="33"/>
  <c r="C29"/>
  <c r="L29" s="1"/>
  <c r="L46"/>
  <c r="C59"/>
  <c r="L59" s="1"/>
  <c r="L16" i="32"/>
  <c r="C29"/>
  <c r="L29" s="1"/>
  <c r="G15" i="31"/>
  <c r="C15" s="1"/>
  <c r="L15" s="1"/>
  <c r="C16"/>
  <c r="G29"/>
  <c r="C59"/>
  <c r="L59" s="1"/>
  <c r="C29" i="34"/>
  <c r="L29" s="1"/>
  <c r="L16"/>
  <c r="L11" i="36"/>
  <c r="G29" i="4"/>
  <c r="G15"/>
  <c r="C15" s="1"/>
  <c r="L15" s="1"/>
  <c r="C16"/>
  <c r="C16" i="7"/>
  <c r="G15"/>
  <c r="C15" s="1"/>
  <c r="L15" s="1"/>
  <c r="G28"/>
  <c r="I112" i="14"/>
  <c r="B121"/>
  <c r="C121"/>
  <c r="L55" i="12"/>
  <c r="E13"/>
  <c r="E11" s="1"/>
  <c r="C11" s="1"/>
  <c r="E42"/>
  <c r="C42" s="1"/>
  <c r="K16"/>
  <c r="K15" s="1"/>
  <c r="H20"/>
  <c r="H20" i="14" s="1"/>
  <c r="F42" i="12"/>
  <c r="F12"/>
  <c r="F12" i="14" s="1"/>
  <c r="H17" i="12"/>
  <c r="F20"/>
  <c r="F20" i="14" s="1"/>
  <c r="I29" i="10"/>
  <c r="C45" i="5"/>
  <c r="L13" i="24"/>
  <c r="C45" i="22"/>
  <c r="L45" i="17"/>
  <c r="D15" i="28"/>
  <c r="D29"/>
  <c r="C105" i="9"/>
  <c r="L105" s="1"/>
  <c r="B46" i="27"/>
  <c r="B59" s="1"/>
  <c r="D30" i="23"/>
  <c r="C15" i="17"/>
  <c r="C16"/>
  <c r="C29" s="1"/>
  <c r="L48" i="24"/>
  <c r="B18" i="5"/>
  <c r="L18" s="1"/>
  <c r="K29" i="17"/>
  <c r="H11" i="29"/>
  <c r="H29" s="1"/>
  <c r="G15" i="27"/>
  <c r="G29"/>
  <c r="D15"/>
  <c r="D29"/>
  <c r="B11" i="22"/>
  <c r="L11" s="1"/>
  <c r="B25" i="5"/>
  <c r="B12" i="22"/>
  <c r="L12" s="1"/>
  <c r="B15" i="28"/>
  <c r="B18" i="30"/>
  <c r="L18" s="1"/>
  <c r="J75" i="29"/>
  <c r="J89"/>
  <c r="H59"/>
  <c r="H45"/>
  <c r="J44" i="12"/>
  <c r="J13" s="1"/>
  <c r="J170" i="14"/>
  <c r="B134" i="12"/>
  <c r="L134" s="1"/>
  <c r="B13" i="29"/>
  <c r="F29"/>
  <c r="J18"/>
  <c r="J47"/>
  <c r="B48"/>
  <c r="L48" s="1"/>
  <c r="J41"/>
  <c r="B41" s="1"/>
  <c r="J12"/>
  <c r="J11" s="1"/>
  <c r="B42"/>
  <c r="H15"/>
  <c r="C59"/>
  <c r="H75"/>
  <c r="H89"/>
  <c r="B76"/>
  <c r="D16"/>
  <c r="B43"/>
  <c r="D45"/>
  <c r="D59"/>
  <c r="E15"/>
  <c r="C16"/>
  <c r="E29"/>
  <c r="E15" i="30"/>
  <c r="C15" s="1"/>
  <c r="C16"/>
  <c r="E29"/>
  <c r="J15"/>
  <c r="J14"/>
  <c r="B44"/>
  <c r="L44" s="1"/>
  <c r="B89"/>
  <c r="L89" s="1"/>
  <c r="L76"/>
  <c r="H16"/>
  <c r="B16" s="1"/>
  <c r="B17"/>
  <c r="L17" s="1"/>
  <c r="B47"/>
  <c r="L47" s="1"/>
  <c r="C59"/>
  <c r="F29"/>
  <c r="F15"/>
  <c r="J59"/>
  <c r="J45"/>
  <c r="H59"/>
  <c r="H45"/>
  <c r="B46"/>
  <c r="B59" s="1"/>
  <c r="L78" i="22"/>
  <c r="H59"/>
  <c r="H45"/>
  <c r="J47"/>
  <c r="J46" s="1"/>
  <c r="J18"/>
  <c r="J17" s="1"/>
  <c r="J16" s="1"/>
  <c r="E29"/>
  <c r="E15"/>
  <c r="C16"/>
  <c r="H15"/>
  <c r="H29"/>
  <c r="F15"/>
  <c r="F29"/>
  <c r="J89"/>
  <c r="J75"/>
  <c r="D45"/>
  <c r="B46"/>
  <c r="B59" s="1"/>
  <c r="D59"/>
  <c r="I76" i="12"/>
  <c r="F426" i="14"/>
  <c r="G186"/>
  <c r="B48" i="22"/>
  <c r="L48" s="1"/>
  <c r="D16"/>
  <c r="C59"/>
  <c r="F89"/>
  <c r="F75"/>
  <c r="B76"/>
  <c r="F59"/>
  <c r="F45"/>
  <c r="L72" i="23"/>
  <c r="F208" i="14"/>
  <c r="H172" i="12"/>
  <c r="H167" s="1"/>
  <c r="H53"/>
  <c r="H22" s="1"/>
  <c r="H105" i="23"/>
  <c r="H119"/>
  <c r="J41"/>
  <c r="B41" s="1"/>
  <c r="L41" s="1"/>
  <c r="F167" i="12"/>
  <c r="K216" i="14"/>
  <c r="B54" i="12"/>
  <c r="L54" s="1"/>
  <c r="J52" i="23"/>
  <c r="J22" s="1"/>
  <c r="J111"/>
  <c r="J75"/>
  <c r="B75" s="1"/>
  <c r="L75" s="1"/>
  <c r="J89"/>
  <c r="B76"/>
  <c r="B210" i="14"/>
  <c r="L210" s="1"/>
  <c r="J60"/>
  <c r="B60" s="1"/>
  <c r="F46" i="23"/>
  <c r="C59"/>
  <c r="F21"/>
  <c r="F105"/>
  <c r="F119"/>
  <c r="C16"/>
  <c r="E15"/>
  <c r="C15" s="1"/>
  <c r="E30"/>
  <c r="J17"/>
  <c r="B18"/>
  <c r="L18" s="1"/>
  <c r="H51"/>
  <c r="H46" s="1"/>
  <c r="H21"/>
  <c r="H16" s="1"/>
  <c r="F52" i="12"/>
  <c r="F47" s="1"/>
  <c r="F150"/>
  <c r="H11" i="24"/>
  <c r="H29" s="1"/>
  <c r="H59"/>
  <c r="H45"/>
  <c r="C76"/>
  <c r="E89"/>
  <c r="E75"/>
  <c r="C75" s="1"/>
  <c r="H15"/>
  <c r="E174" i="14"/>
  <c r="C175"/>
  <c r="J89" i="24"/>
  <c r="J75"/>
  <c r="H89"/>
  <c r="H75"/>
  <c r="B76"/>
  <c r="B89" s="1"/>
  <c r="F59"/>
  <c r="F45"/>
  <c r="J41"/>
  <c r="B41" s="1"/>
  <c r="L41" s="1"/>
  <c r="J12"/>
  <c r="J11" s="1"/>
  <c r="E168" i="14"/>
  <c r="C168" s="1"/>
  <c r="C170"/>
  <c r="E50"/>
  <c r="C166" i="12"/>
  <c r="F16" i="24"/>
  <c r="C18"/>
  <c r="E17"/>
  <c r="E48" i="12"/>
  <c r="C49"/>
  <c r="C47" i="24"/>
  <c r="E46"/>
  <c r="C44" i="12"/>
  <c r="C138"/>
  <c r="E137"/>
  <c r="J47" i="24"/>
  <c r="J46" s="1"/>
  <c r="B46" s="1"/>
  <c r="J18"/>
  <c r="B48"/>
  <c r="D15"/>
  <c r="D29"/>
  <c r="L72"/>
  <c r="B177" i="14"/>
  <c r="L177" s="1"/>
  <c r="B50" i="24"/>
  <c r="L50" s="1"/>
  <c r="B141" i="12"/>
  <c r="L141" s="1"/>
  <c r="J45" i="25"/>
  <c r="E15"/>
  <c r="C15" s="1"/>
  <c r="E29"/>
  <c r="C16"/>
  <c r="J75"/>
  <c r="B75" s="1"/>
  <c r="L75" s="1"/>
  <c r="J89"/>
  <c r="B76"/>
  <c r="L72"/>
  <c r="F45"/>
  <c r="F59"/>
  <c r="F16"/>
  <c r="B17"/>
  <c r="L17" s="1"/>
  <c r="J12"/>
  <c r="J11" s="1"/>
  <c r="J29" s="1"/>
  <c r="J41"/>
  <c r="J59" s="1"/>
  <c r="B42"/>
  <c r="L42" s="1"/>
  <c r="K46" i="12"/>
  <c r="I202" i="14"/>
  <c r="L421"/>
  <c r="J15" i="25"/>
  <c r="K16" i="14"/>
  <c r="K15" s="1"/>
  <c r="B47" i="25"/>
  <c r="L47" s="1"/>
  <c r="B18"/>
  <c r="L18" s="1"/>
  <c r="B46"/>
  <c r="L46" s="1"/>
  <c r="M78" i="21"/>
  <c r="L78"/>
  <c r="H45"/>
  <c r="H59"/>
  <c r="F16"/>
  <c r="J175" i="14"/>
  <c r="J138" i="12"/>
  <c r="B139"/>
  <c r="L139" s="1"/>
  <c r="J49"/>
  <c r="J18" s="1"/>
  <c r="I15" i="21"/>
  <c r="C15" s="1"/>
  <c r="I29"/>
  <c r="C16"/>
  <c r="F24" i="14"/>
  <c r="J47" i="21"/>
  <c r="J18"/>
  <c r="J17" s="1"/>
  <c r="J16" s="1"/>
  <c r="H15"/>
  <c r="H29"/>
  <c r="F59"/>
  <c r="F45"/>
  <c r="B89"/>
  <c r="L89" s="1"/>
  <c r="L76"/>
  <c r="J75"/>
  <c r="B75" s="1"/>
  <c r="L75" s="1"/>
  <c r="J89"/>
  <c r="D173" i="14"/>
  <c r="D186" s="1"/>
  <c r="J14" i="27"/>
  <c r="J11" s="1"/>
  <c r="J71"/>
  <c r="F51" i="14"/>
  <c r="F48" s="1"/>
  <c r="J16" i="27"/>
  <c r="B20"/>
  <c r="L20" s="1"/>
  <c r="B149"/>
  <c r="L149" s="1"/>
  <c r="L136"/>
  <c r="H14"/>
  <c r="B44"/>
  <c r="J45"/>
  <c r="J59"/>
  <c r="B12"/>
  <c r="H171" i="14"/>
  <c r="H45" i="12"/>
  <c r="H42" s="1"/>
  <c r="B267" i="14"/>
  <c r="H45" i="27"/>
  <c r="H59"/>
  <c r="H16"/>
  <c r="B17"/>
  <c r="L17" s="1"/>
  <c r="J76" i="12"/>
  <c r="L46" i="27"/>
  <c r="C59"/>
  <c r="B197" i="12"/>
  <c r="B210" s="1"/>
  <c r="L26"/>
  <c r="C285"/>
  <c r="D24" i="14"/>
  <c r="B74" i="27"/>
  <c r="J263" i="14"/>
  <c r="B263" s="1"/>
  <c r="B276" s="1"/>
  <c r="L72" i="28"/>
  <c r="J89"/>
  <c r="B71"/>
  <c r="H150" i="12"/>
  <c r="F29" i="28"/>
  <c r="H49" i="14"/>
  <c r="J43" i="12"/>
  <c r="J169" i="14"/>
  <c r="J41" i="28"/>
  <c r="J59" s="1"/>
  <c r="J12"/>
  <c r="J11" s="1"/>
  <c r="J29" s="1"/>
  <c r="E15"/>
  <c r="C15" s="1"/>
  <c r="E29"/>
  <c r="C16"/>
  <c r="B133" i="12"/>
  <c r="C58" i="14"/>
  <c r="K83"/>
  <c r="K82" s="1"/>
  <c r="I156"/>
  <c r="H126"/>
  <c r="I306"/>
  <c r="C383"/>
  <c r="C396" s="1"/>
  <c r="L396" s="1"/>
  <c r="C255" i="12"/>
  <c r="L255" s="1"/>
  <c r="E426" i="14"/>
  <c r="B61"/>
  <c r="D76" i="12"/>
  <c r="D90"/>
  <c r="K292" i="14"/>
  <c r="K306"/>
  <c r="F120" i="12"/>
  <c r="F106"/>
  <c r="C27" i="14"/>
  <c r="L27" s="1"/>
  <c r="E24"/>
  <c r="E292"/>
  <c r="E306"/>
  <c r="C21" i="12"/>
  <c r="D202" i="14"/>
  <c r="L65"/>
  <c r="D17"/>
  <c r="E143"/>
  <c r="C144"/>
  <c r="L144" s="1"/>
  <c r="L316" i="12"/>
  <c r="C329"/>
  <c r="L329" s="1"/>
  <c r="D322" i="14"/>
  <c r="D336"/>
  <c r="D262"/>
  <c r="D276"/>
  <c r="G412"/>
  <c r="G426"/>
  <c r="D216"/>
  <c r="E382"/>
  <c r="C88"/>
  <c r="C138"/>
  <c r="L138" s="1"/>
  <c r="C151"/>
  <c r="L151" s="1"/>
  <c r="B91"/>
  <c r="F89" i="15"/>
  <c r="F75"/>
  <c r="F16"/>
  <c r="J77"/>
  <c r="H75"/>
  <c r="H89"/>
  <c r="L167"/>
  <c r="J165"/>
  <c r="B166"/>
  <c r="L166" s="1"/>
  <c r="B78"/>
  <c r="L78" s="1"/>
  <c r="D15"/>
  <c r="D29"/>
  <c r="C59"/>
  <c r="H16"/>
  <c r="H46"/>
  <c r="B50"/>
  <c r="L50" s="1"/>
  <c r="E29"/>
  <c r="C16"/>
  <c r="E15"/>
  <c r="C15" s="1"/>
  <c r="C89"/>
  <c r="J89" i="17"/>
  <c r="B71"/>
  <c r="D29"/>
  <c r="B16"/>
  <c r="D15"/>
  <c r="B15" s="1"/>
  <c r="J101"/>
  <c r="F11"/>
  <c r="C59"/>
  <c r="L46"/>
  <c r="H12"/>
  <c r="H11" s="1"/>
  <c r="H29" s="1"/>
  <c r="H41"/>
  <c r="H59" s="1"/>
  <c r="B14"/>
  <c r="B44"/>
  <c r="B45" i="20"/>
  <c r="H89"/>
  <c r="E29"/>
  <c r="E15"/>
  <c r="C15" s="1"/>
  <c r="C16"/>
  <c r="J16"/>
  <c r="B17"/>
  <c r="L17" s="1"/>
  <c r="J71"/>
  <c r="J89" s="1"/>
  <c r="H41"/>
  <c r="F29"/>
  <c r="L45"/>
  <c r="J41" i="5"/>
  <c r="B41" s="1"/>
  <c r="L41" s="1"/>
  <c r="J12"/>
  <c r="J11" s="1"/>
  <c r="B149"/>
  <c r="L149" s="1"/>
  <c r="L136"/>
  <c r="G15"/>
  <c r="C15" s="1"/>
  <c r="G29"/>
  <c r="J16"/>
  <c r="B24"/>
  <c r="C16"/>
  <c r="J46"/>
  <c r="B47"/>
  <c r="L47" s="1"/>
  <c r="H11"/>
  <c r="F16"/>
  <c r="B17"/>
  <c r="L17" s="1"/>
  <c r="J104"/>
  <c r="J118"/>
  <c r="D118"/>
  <c r="D104"/>
  <c r="B105"/>
  <c r="B118" s="1"/>
  <c r="B20"/>
  <c r="L20" s="1"/>
  <c r="D16"/>
  <c r="L132"/>
  <c r="C88"/>
  <c r="D88"/>
  <c r="D74"/>
  <c r="B74" s="1"/>
  <c r="L74" s="1"/>
  <c r="B75"/>
  <c r="B88" s="1"/>
  <c r="J225"/>
  <c r="B225" s="1"/>
  <c r="L225" s="1"/>
  <c r="J239"/>
  <c r="B226"/>
  <c r="C118"/>
  <c r="L105"/>
  <c r="L104"/>
  <c r="B42"/>
  <c r="L42" s="1"/>
  <c r="L196"/>
  <c r="J88"/>
  <c r="H11" i="6"/>
  <c r="J41"/>
  <c r="B41" s="1"/>
  <c r="L41" s="1"/>
  <c r="J11"/>
  <c r="H16"/>
  <c r="B17"/>
  <c r="L17" s="1"/>
  <c r="L76"/>
  <c r="J16"/>
  <c r="B42"/>
  <c r="L42" s="1"/>
  <c r="B75"/>
  <c r="L75" s="1"/>
  <c r="J46"/>
  <c r="B46" s="1"/>
  <c r="B47"/>
  <c r="L47" s="1"/>
  <c r="B71"/>
  <c r="L71" s="1"/>
  <c r="B20"/>
  <c r="L20" s="1"/>
  <c r="H45"/>
  <c r="H59"/>
  <c r="C16"/>
  <c r="E15"/>
  <c r="C15" s="1"/>
  <c r="E29"/>
  <c r="J105"/>
  <c r="B105" s="1"/>
  <c r="J119"/>
  <c r="B106"/>
  <c r="B119" s="1"/>
  <c r="H75" i="8"/>
  <c r="H89"/>
  <c r="B76"/>
  <c r="B89" s="1"/>
  <c r="H41"/>
  <c r="E29"/>
  <c r="E15"/>
  <c r="C15" s="1"/>
  <c r="C16"/>
  <c r="J255"/>
  <c r="J269"/>
  <c r="C59"/>
  <c r="J141"/>
  <c r="J89"/>
  <c r="J75"/>
  <c r="B12"/>
  <c r="L12" s="1"/>
  <c r="B264"/>
  <c r="J101"/>
  <c r="B103"/>
  <c r="D16"/>
  <c r="H135"/>
  <c r="H149"/>
  <c r="J165"/>
  <c r="B165" s="1"/>
  <c r="L165" s="1"/>
  <c r="J179"/>
  <c r="B166"/>
  <c r="H255"/>
  <c r="H269"/>
  <c r="B256"/>
  <c r="B269" s="1"/>
  <c r="B53"/>
  <c r="H51"/>
  <c r="J17"/>
  <c r="B18"/>
  <c r="L18" s="1"/>
  <c r="F46"/>
  <c r="F135"/>
  <c r="F149"/>
  <c r="C89"/>
  <c r="J166" i="9"/>
  <c r="B171"/>
  <c r="F29"/>
  <c r="F15"/>
  <c r="J20"/>
  <c r="B20" s="1"/>
  <c r="L20" s="1"/>
  <c r="J76"/>
  <c r="B76" s="1"/>
  <c r="B89" s="1"/>
  <c r="B80"/>
  <c r="L80" s="1"/>
  <c r="C89"/>
  <c r="L76"/>
  <c r="H59"/>
  <c r="B47"/>
  <c r="L47" s="1"/>
  <c r="J149"/>
  <c r="B149"/>
  <c r="L149" s="1"/>
  <c r="H21"/>
  <c r="H16" s="1"/>
  <c r="C45"/>
  <c r="J14"/>
  <c r="B14" s="1"/>
  <c r="L14" s="1"/>
  <c r="J41"/>
  <c r="B41" s="1"/>
  <c r="L41" s="1"/>
  <c r="J226"/>
  <c r="B226" s="1"/>
  <c r="J240"/>
  <c r="B227"/>
  <c r="B240" s="1"/>
  <c r="H89"/>
  <c r="H75"/>
  <c r="C59"/>
  <c r="J22"/>
  <c r="J51"/>
  <c r="B51" s="1"/>
  <c r="J53"/>
  <c r="J23" s="1"/>
  <c r="B173"/>
  <c r="C16"/>
  <c r="E15"/>
  <c r="C15" s="1"/>
  <c r="E29"/>
  <c r="B12"/>
  <c r="C119"/>
  <c r="L119" s="1"/>
  <c r="L106"/>
  <c r="J17"/>
  <c r="B18"/>
  <c r="L18" s="1"/>
  <c r="B44"/>
  <c r="L44" s="1"/>
  <c r="B135"/>
  <c r="L135" s="1"/>
  <c r="B23"/>
  <c r="J149" i="19"/>
  <c r="J135"/>
  <c r="B135" s="1"/>
  <c r="L135" s="1"/>
  <c r="B136"/>
  <c r="C89"/>
  <c r="L76"/>
  <c r="F15"/>
  <c r="D15"/>
  <c r="D29"/>
  <c r="H16"/>
  <c r="B17"/>
  <c r="F89"/>
  <c r="C59"/>
  <c r="J71"/>
  <c r="J89" s="1"/>
  <c r="J11"/>
  <c r="F11"/>
  <c r="F29" s="1"/>
  <c r="E29"/>
  <c r="E15"/>
  <c r="C15" s="1"/>
  <c r="C16"/>
  <c r="B191"/>
  <c r="B18"/>
  <c r="L18" s="1"/>
  <c r="B50"/>
  <c r="L50" s="1"/>
  <c r="J46"/>
  <c r="C45"/>
  <c r="F105" i="10"/>
  <c r="F119"/>
  <c r="E15"/>
  <c r="C16"/>
  <c r="E29"/>
  <c r="D15"/>
  <c r="D29"/>
  <c r="B49"/>
  <c r="J107"/>
  <c r="B109"/>
  <c r="J11"/>
  <c r="B11" s="1"/>
  <c r="L11" s="1"/>
  <c r="B12"/>
  <c r="L12" s="1"/>
  <c r="K76"/>
  <c r="C84"/>
  <c r="L84" s="1"/>
  <c r="J75"/>
  <c r="B75" s="1"/>
  <c r="J89"/>
  <c r="B76"/>
  <c r="B89" s="1"/>
  <c r="G15"/>
  <c r="G29"/>
  <c r="F45"/>
  <c r="F59"/>
  <c r="D59"/>
  <c r="D45"/>
  <c r="H47"/>
  <c r="H119"/>
  <c r="H105"/>
  <c r="F29"/>
  <c r="F15"/>
  <c r="B20"/>
  <c r="L20" s="1"/>
  <c r="B50"/>
  <c r="L50" s="1"/>
  <c r="B12" i="11"/>
  <c r="L12" s="1"/>
  <c r="B25"/>
  <c r="B17"/>
  <c r="L17" s="1"/>
  <c r="H21"/>
  <c r="B83"/>
  <c r="B24"/>
  <c r="C89"/>
  <c r="F59"/>
  <c r="F45"/>
  <c r="F75"/>
  <c r="F89"/>
  <c r="H16"/>
  <c r="F21"/>
  <c r="F16" s="1"/>
  <c r="J209"/>
  <c r="J195"/>
  <c r="B195" s="1"/>
  <c r="L195" s="1"/>
  <c r="B196"/>
  <c r="L136"/>
  <c r="B18"/>
  <c r="L18" s="1"/>
  <c r="L149"/>
  <c r="H89"/>
  <c r="H75"/>
  <c r="E15"/>
  <c r="C15" s="1"/>
  <c r="C16"/>
  <c r="E29"/>
  <c r="J51"/>
  <c r="J46" s="1"/>
  <c r="B23"/>
  <c r="C59"/>
  <c r="J179"/>
  <c r="J165"/>
  <c r="B165" s="1"/>
  <c r="L165" s="1"/>
  <c r="J135"/>
  <c r="B135" s="1"/>
  <c r="L135" s="1"/>
  <c r="J149"/>
  <c r="H45"/>
  <c r="H59"/>
  <c r="D15"/>
  <c r="D29"/>
  <c r="B166"/>
  <c r="B51"/>
  <c r="L136" i="3"/>
  <c r="J24"/>
  <c r="B24" s="1"/>
  <c r="B25"/>
  <c r="J11"/>
  <c r="B11" s="1"/>
  <c r="L11" s="1"/>
  <c r="B12"/>
  <c r="L12" s="1"/>
  <c r="J17"/>
  <c r="B18"/>
  <c r="L18" s="1"/>
  <c r="H45"/>
  <c r="H59"/>
  <c r="B46"/>
  <c r="B59" s="1"/>
  <c r="E15"/>
  <c r="C15" s="1"/>
  <c r="C16"/>
  <c r="E29"/>
  <c r="J59"/>
  <c r="J45"/>
  <c r="J120"/>
  <c r="J106"/>
  <c r="B106" s="1"/>
  <c r="L106" s="1"/>
  <c r="B107"/>
  <c r="B71"/>
  <c r="L71" s="1"/>
  <c r="J89"/>
  <c r="L180"/>
  <c r="L76"/>
  <c r="C89"/>
  <c r="C59"/>
  <c r="H29"/>
  <c r="H15"/>
  <c r="D15"/>
  <c r="D29"/>
  <c r="B47"/>
  <c r="L47" s="1"/>
  <c r="J164" i="2"/>
  <c r="B165"/>
  <c r="L165" s="1"/>
  <c r="J71"/>
  <c r="B71" s="1"/>
  <c r="L71" s="1"/>
  <c r="B72"/>
  <c r="L72" s="1"/>
  <c r="L160"/>
  <c r="H76"/>
  <c r="J77"/>
  <c r="J76" s="1"/>
  <c r="J17"/>
  <c r="J16" s="1"/>
  <c r="B147"/>
  <c r="L147" s="1"/>
  <c r="L134"/>
  <c r="H17"/>
  <c r="B18"/>
  <c r="L18" s="1"/>
  <c r="C87"/>
  <c r="C27" s="1"/>
  <c r="J11"/>
  <c r="B11" s="1"/>
  <c r="L11" s="1"/>
  <c r="E76" i="12"/>
  <c r="E90"/>
  <c r="C77"/>
  <c r="G53" i="14"/>
  <c r="J322"/>
  <c r="F292"/>
  <c r="G216"/>
  <c r="G202"/>
  <c r="I262"/>
  <c r="I276"/>
  <c r="D143"/>
  <c r="B148"/>
  <c r="I412"/>
  <c r="I426"/>
  <c r="C413"/>
  <c r="G142"/>
  <c r="G156"/>
  <c r="G24"/>
  <c r="C26"/>
  <c r="L26" s="1"/>
  <c r="C22"/>
  <c r="E21"/>
  <c r="D382"/>
  <c r="D396"/>
  <c r="B24" i="12"/>
  <c r="D16"/>
  <c r="C78" i="14"/>
  <c r="L78" s="1"/>
  <c r="I16" i="12"/>
  <c r="G17" i="14"/>
  <c r="C23"/>
  <c r="I21"/>
  <c r="G276"/>
  <c r="G262"/>
  <c r="C263"/>
  <c r="G90" i="12"/>
  <c r="G76"/>
  <c r="B114" i="14"/>
  <c r="F113"/>
  <c r="F262"/>
  <c r="F276"/>
  <c r="G306"/>
  <c r="G292"/>
  <c r="C293"/>
  <c r="I24"/>
  <c r="C25"/>
  <c r="L25" s="1"/>
  <c r="F322"/>
  <c r="B323"/>
  <c r="C91"/>
  <c r="L91" s="1"/>
  <c r="E83"/>
  <c r="L286" i="12"/>
  <c r="C299"/>
  <c r="L299" s="1"/>
  <c r="I172" i="14"/>
  <c r="I186"/>
  <c r="B413"/>
  <c r="B426" s="1"/>
  <c r="D426"/>
  <c r="D412"/>
  <c r="F76" i="12"/>
  <c r="B77"/>
  <c r="C24"/>
  <c r="I83" i="14"/>
  <c r="I53"/>
  <c r="G16" i="12"/>
  <c r="I60"/>
  <c r="I46"/>
  <c r="G83" i="14"/>
  <c r="C84"/>
  <c r="L84" s="1"/>
  <c r="D11"/>
  <c r="C210" i="12"/>
  <c r="C353" i="14"/>
  <c r="E366"/>
  <c r="E352"/>
  <c r="F352"/>
  <c r="B352" s="1"/>
  <c r="F366"/>
  <c r="B353"/>
  <c r="C180" i="12"/>
  <c r="K113" i="14"/>
  <c r="C114"/>
  <c r="L114" s="1"/>
  <c r="G46" i="12"/>
  <c r="G60"/>
  <c r="C118" i="14"/>
  <c r="L118" s="1"/>
  <c r="E113"/>
  <c r="D53"/>
  <c r="J426"/>
  <c r="J412"/>
  <c r="E120" i="12"/>
  <c r="E106"/>
  <c r="C107"/>
  <c r="L256"/>
  <c r="C269"/>
  <c r="L269" s="1"/>
  <c r="D46"/>
  <c r="D60"/>
  <c r="K352" i="14"/>
  <c r="K142"/>
  <c r="G120" i="12"/>
  <c r="G106"/>
  <c r="F83" i="14"/>
  <c r="F17"/>
  <c r="G396"/>
  <c r="G382"/>
  <c r="E322"/>
  <c r="C322" s="1"/>
  <c r="C323"/>
  <c r="E336"/>
  <c r="F142"/>
  <c r="F156"/>
  <c r="L271"/>
  <c r="L240" i="12"/>
  <c r="B88" i="14"/>
  <c r="C203"/>
  <c r="C61"/>
  <c r="B285" i="12"/>
  <c r="K52" i="14" l="1"/>
  <c r="C143"/>
  <c r="C156" s="1"/>
  <c r="L156" s="1"/>
  <c r="B392"/>
  <c r="H12" i="12"/>
  <c r="H396" i="14"/>
  <c r="J120" i="12"/>
  <c r="B264"/>
  <c r="B116"/>
  <c r="J46" i="2"/>
  <c r="B50"/>
  <c r="F15"/>
  <c r="F29"/>
  <c r="H59"/>
  <c r="H45"/>
  <c r="J192"/>
  <c r="B192" s="1"/>
  <c r="J205"/>
  <c r="B104" i="5"/>
  <c r="J75" i="4"/>
  <c r="B75" s="1"/>
  <c r="J89"/>
  <c r="J15"/>
  <c r="J29"/>
  <c r="F15"/>
  <c r="B15" s="1"/>
  <c r="F29"/>
  <c r="B76"/>
  <c r="B89" s="1"/>
  <c r="B84"/>
  <c r="H11" i="20"/>
  <c r="B13"/>
  <c r="H75" i="18"/>
  <c r="H89"/>
  <c r="J20"/>
  <c r="J76"/>
  <c r="H15"/>
  <c r="H29"/>
  <c r="J135"/>
  <c r="B135" s="1"/>
  <c r="J149"/>
  <c r="B24" i="40"/>
  <c r="H142" i="14"/>
  <c r="H156"/>
  <c r="I11" i="40"/>
  <c r="I29" s="1"/>
  <c r="I12" i="14"/>
  <c r="J239" i="40"/>
  <c r="J225"/>
  <c r="B225" s="1"/>
  <c r="B226"/>
  <c r="B239" s="1"/>
  <c r="H84" i="14"/>
  <c r="J366"/>
  <c r="B348"/>
  <c r="B366" s="1"/>
  <c r="H359" i="40"/>
  <c r="H345"/>
  <c r="B346"/>
  <c r="B359" s="1"/>
  <c r="F89"/>
  <c r="F75"/>
  <c r="H89"/>
  <c r="H75"/>
  <c r="J32" i="14"/>
  <c r="J24" s="1"/>
  <c r="B24" s="1"/>
  <c r="B347" i="40"/>
  <c r="J345"/>
  <c r="J359"/>
  <c r="K101"/>
  <c r="K119" s="1"/>
  <c r="K12"/>
  <c r="B108" i="14"/>
  <c r="J126"/>
  <c r="J294"/>
  <c r="J293" s="1"/>
  <c r="J292" s="1"/>
  <c r="J85"/>
  <c r="J84" s="1"/>
  <c r="J83" s="1"/>
  <c r="J82" s="1"/>
  <c r="K269" i="40"/>
  <c r="C251"/>
  <c r="J77"/>
  <c r="J18"/>
  <c r="B18" s="1"/>
  <c r="L18" s="1"/>
  <c r="B78"/>
  <c r="K109" i="14"/>
  <c r="K348"/>
  <c r="K366" s="1"/>
  <c r="H293"/>
  <c r="B285" i="40"/>
  <c r="B109" i="14"/>
  <c r="B45" i="27"/>
  <c r="L45" s="1"/>
  <c r="J57" i="14"/>
  <c r="B57" s="1"/>
  <c r="J51" i="12"/>
  <c r="J20" s="1"/>
  <c r="B20" s="1"/>
  <c r="L20" s="1"/>
  <c r="B171"/>
  <c r="H59" i="34"/>
  <c r="H45"/>
  <c r="J24"/>
  <c r="B24" s="1"/>
  <c r="B25"/>
  <c r="J269" i="12"/>
  <c r="J255"/>
  <c r="J165" i="34"/>
  <c r="B165" s="1"/>
  <c r="J179"/>
  <c r="J319" i="14"/>
  <c r="J318" s="1"/>
  <c r="J336" s="1"/>
  <c r="J311" i="12"/>
  <c r="J106" i="34"/>
  <c r="B114"/>
  <c r="J20"/>
  <c r="J16" s="1"/>
  <c r="J46"/>
  <c r="B50"/>
  <c r="B115" i="12"/>
  <c r="H107"/>
  <c r="J288" i="14"/>
  <c r="B288" s="1"/>
  <c r="B312" i="12"/>
  <c r="H79" i="14"/>
  <c r="H78" s="1"/>
  <c r="J11" i="34"/>
  <c r="B11" s="1"/>
  <c r="B256" i="12"/>
  <c r="B269" s="1"/>
  <c r="H255"/>
  <c r="H269"/>
  <c r="H29" i="34"/>
  <c r="H15"/>
  <c r="F78" i="14"/>
  <c r="F96" s="1"/>
  <c r="F306"/>
  <c r="B166" i="34"/>
  <c r="B179" s="1"/>
  <c r="B71"/>
  <c r="B89" s="1"/>
  <c r="B222" i="12"/>
  <c r="B240" s="1"/>
  <c r="J73"/>
  <c r="J12" s="1"/>
  <c r="C246" i="14"/>
  <c r="L246" s="1"/>
  <c r="L233"/>
  <c r="F15" i="8"/>
  <c r="F186" i="14"/>
  <c r="H46" i="8"/>
  <c r="H59" s="1"/>
  <c r="J11"/>
  <c r="B11" s="1"/>
  <c r="L11" s="1"/>
  <c r="J25"/>
  <c r="J24" s="1"/>
  <c r="J54"/>
  <c r="B54" s="1"/>
  <c r="H24"/>
  <c r="H168" i="14"/>
  <c r="H186" s="1"/>
  <c r="J56"/>
  <c r="B56" s="1"/>
  <c r="J55"/>
  <c r="F172"/>
  <c r="B20" i="19"/>
  <c r="L20" s="1"/>
  <c r="B11" i="25"/>
  <c r="L11" s="1"/>
  <c r="C15" i="27"/>
  <c r="F149" i="40"/>
  <c r="F135"/>
  <c r="B136"/>
  <c r="B149" s="1"/>
  <c r="J151" i="14"/>
  <c r="B152"/>
  <c r="J149" i="40"/>
  <c r="J135"/>
  <c r="B391" i="14"/>
  <c r="J383"/>
  <c r="F16" i="40"/>
  <c r="F15" s="1"/>
  <c r="B119"/>
  <c r="L106"/>
  <c r="B11"/>
  <c r="J166"/>
  <c r="B167"/>
  <c r="L167" s="1"/>
  <c r="H46"/>
  <c r="J19"/>
  <c r="J47"/>
  <c r="J46" s="1"/>
  <c r="J45" s="1"/>
  <c r="B49"/>
  <c r="L49" s="1"/>
  <c r="B176" i="14"/>
  <c r="L176" s="1"/>
  <c r="H17" i="40"/>
  <c r="H19" i="14"/>
  <c r="H54"/>
  <c r="B41" i="40"/>
  <c r="L41" s="1"/>
  <c r="L383" i="14"/>
  <c r="B75" i="29"/>
  <c r="L75" s="1"/>
  <c r="B75" i="22"/>
  <c r="L75" s="1"/>
  <c r="B45" i="25"/>
  <c r="L29" i="26"/>
  <c r="C15" i="16"/>
  <c r="L15" s="1"/>
  <c r="L88" i="5"/>
  <c r="B89" i="6"/>
  <c r="L89" s="1"/>
  <c r="L76" i="8"/>
  <c r="L89"/>
  <c r="B77" i="2"/>
  <c r="L77" s="1"/>
  <c r="L15" i="1"/>
  <c r="L88" i="14"/>
  <c r="L61"/>
  <c r="L121"/>
  <c r="D96"/>
  <c r="C15" i="40"/>
  <c r="L45" i="25"/>
  <c r="C262" i="14"/>
  <c r="J11" i="9"/>
  <c r="B11" s="1"/>
  <c r="L11" s="1"/>
  <c r="C29" i="36"/>
  <c r="L29" s="1"/>
  <c r="L17" i="19"/>
  <c r="L15" i="17"/>
  <c r="C28" i="16"/>
  <c r="L16"/>
  <c r="C16" i="18"/>
  <c r="G15"/>
  <c r="C15" s="1"/>
  <c r="L15" s="1"/>
  <c r="L46"/>
  <c r="L16" i="1"/>
  <c r="C29"/>
  <c r="C89" i="17"/>
  <c r="L76"/>
  <c r="C15" i="29"/>
  <c r="C29" i="37"/>
  <c r="L29" s="1"/>
  <c r="L16"/>
  <c r="C15" i="22"/>
  <c r="L210" i="12"/>
  <c r="L16" i="31"/>
  <c r="C29"/>
  <c r="L29" s="1"/>
  <c r="L16" i="17"/>
  <c r="C29" i="4"/>
  <c r="L16"/>
  <c r="L16" i="7"/>
  <c r="C28"/>
  <c r="L60" i="14"/>
  <c r="C50"/>
  <c r="E48"/>
  <c r="C48" s="1"/>
  <c r="L24" i="12"/>
  <c r="F11"/>
  <c r="K30"/>
  <c r="H14"/>
  <c r="H14" i="14" s="1"/>
  <c r="B51" i="12"/>
  <c r="L51" s="1"/>
  <c r="B43"/>
  <c r="L43" s="1"/>
  <c r="L15" i="28"/>
  <c r="L59" i="27"/>
  <c r="L59" i="22"/>
  <c r="B12" i="6"/>
  <c r="L12" s="1"/>
  <c r="B59" i="24"/>
  <c r="B12" i="29"/>
  <c r="B14" i="27"/>
  <c r="H11"/>
  <c r="H29" s="1"/>
  <c r="B14" i="30"/>
  <c r="L14" s="1"/>
  <c r="J11"/>
  <c r="B11" i="24"/>
  <c r="L11" s="1"/>
  <c r="B11" i="27"/>
  <c r="L46" i="30"/>
  <c r="B11" i="29"/>
  <c r="L15" i="20"/>
  <c r="L18" i="24"/>
  <c r="L46" i="22"/>
  <c r="B12" i="25"/>
  <c r="L12" s="1"/>
  <c r="B12" i="24"/>
  <c r="L12" s="1"/>
  <c r="B17" i="22"/>
  <c r="L17" s="1"/>
  <c r="L59" i="30"/>
  <c r="L15"/>
  <c r="D15" i="29"/>
  <c r="D29"/>
  <c r="J46"/>
  <c r="B47"/>
  <c r="L47" s="1"/>
  <c r="C29"/>
  <c r="B44" i="12"/>
  <c r="L44" s="1"/>
  <c r="B170" i="14"/>
  <c r="L170" s="1"/>
  <c r="J50"/>
  <c r="B50" s="1"/>
  <c r="B89" i="29"/>
  <c r="L89" s="1"/>
  <c r="L76"/>
  <c r="J17"/>
  <c r="B18"/>
  <c r="L18" s="1"/>
  <c r="C412" i="14"/>
  <c r="H15" i="30"/>
  <c r="B15" s="1"/>
  <c r="H29"/>
  <c r="C29"/>
  <c r="L16"/>
  <c r="B45"/>
  <c r="L45" s="1"/>
  <c r="C29" i="22"/>
  <c r="D15"/>
  <c r="D29"/>
  <c r="B16"/>
  <c r="B29" s="1"/>
  <c r="B89"/>
  <c r="L89" s="1"/>
  <c r="L76"/>
  <c r="J59"/>
  <c r="J45"/>
  <c r="B45" s="1"/>
  <c r="L45" s="1"/>
  <c r="J29"/>
  <c r="J15"/>
  <c r="B47"/>
  <c r="L47" s="1"/>
  <c r="B18"/>
  <c r="L18" s="1"/>
  <c r="F60" i="12"/>
  <c r="F46"/>
  <c r="J172"/>
  <c r="J53"/>
  <c r="J22" s="1"/>
  <c r="B173"/>
  <c r="H208" i="14"/>
  <c r="H203" s="1"/>
  <c r="H58"/>
  <c r="F203"/>
  <c r="J23"/>
  <c r="B23" s="1"/>
  <c r="L23" s="1"/>
  <c r="B23" i="12"/>
  <c r="L23" s="1"/>
  <c r="H45" i="23"/>
  <c r="H59"/>
  <c r="F58" i="14"/>
  <c r="B17" i="23"/>
  <c r="L17" s="1"/>
  <c r="F16"/>
  <c r="B89"/>
  <c r="L89" s="1"/>
  <c r="L76"/>
  <c r="F21" i="12"/>
  <c r="F22" i="14"/>
  <c r="C30" i="23"/>
  <c r="F45"/>
  <c r="F59"/>
  <c r="J106"/>
  <c r="B111"/>
  <c r="J11"/>
  <c r="B11" s="1"/>
  <c r="L11" s="1"/>
  <c r="B12"/>
  <c r="L12" s="1"/>
  <c r="H52" i="12"/>
  <c r="H47" s="1"/>
  <c r="H46" s="1"/>
  <c r="H30" i="23"/>
  <c r="H15"/>
  <c r="J51"/>
  <c r="B52"/>
  <c r="F166" i="12"/>
  <c r="F180"/>
  <c r="H166"/>
  <c r="H180"/>
  <c r="C17" i="24"/>
  <c r="E16"/>
  <c r="L76"/>
  <c r="C89"/>
  <c r="L89" s="1"/>
  <c r="E59"/>
  <c r="C46"/>
  <c r="E45"/>
  <c r="C45" s="1"/>
  <c r="J45"/>
  <c r="B45" s="1"/>
  <c r="J59"/>
  <c r="E47" i="12"/>
  <c r="C48"/>
  <c r="K96" i="14"/>
  <c r="B75" i="24"/>
  <c r="L75" s="1"/>
  <c r="E136" i="12"/>
  <c r="C136" s="1"/>
  <c r="C137"/>
  <c r="C150" s="1"/>
  <c r="E150"/>
  <c r="E17"/>
  <c r="E18" i="14"/>
  <c r="C18" i="12"/>
  <c r="F15" i="24"/>
  <c r="F29"/>
  <c r="E54" i="14"/>
  <c r="C55"/>
  <c r="J17" i="24"/>
  <c r="B18"/>
  <c r="E13" i="14"/>
  <c r="C13" i="12"/>
  <c r="E173" i="14"/>
  <c r="C174"/>
  <c r="B47" i="24"/>
  <c r="L47" s="1"/>
  <c r="B89" i="25"/>
  <c r="L89" s="1"/>
  <c r="L76"/>
  <c r="F15"/>
  <c r="B15" s="1"/>
  <c r="L15" s="1"/>
  <c r="F29"/>
  <c r="B16"/>
  <c r="B29" s="1"/>
  <c r="C29"/>
  <c r="B41"/>
  <c r="L41" s="1"/>
  <c r="L285" i="12"/>
  <c r="B76"/>
  <c r="C202" i="14"/>
  <c r="B49" i="12"/>
  <c r="L49" s="1"/>
  <c r="J48"/>
  <c r="B132"/>
  <c r="L132" s="1"/>
  <c r="D172" i="14"/>
  <c r="B18" i="21"/>
  <c r="L18" s="1"/>
  <c r="B17"/>
  <c r="L17" s="1"/>
  <c r="J29"/>
  <c r="J15"/>
  <c r="B138" i="12"/>
  <c r="L138" s="1"/>
  <c r="J137"/>
  <c r="C29" i="21"/>
  <c r="F15"/>
  <c r="F29"/>
  <c r="B16"/>
  <c r="B29" s="1"/>
  <c r="J46"/>
  <c r="B47"/>
  <c r="L47" s="1"/>
  <c r="J174" i="14"/>
  <c r="B175"/>
  <c r="H15" i="27"/>
  <c r="B16"/>
  <c r="J15"/>
  <c r="J29"/>
  <c r="J89"/>
  <c r="B71"/>
  <c r="B89" s="1"/>
  <c r="L89" s="1"/>
  <c r="J262" i="14"/>
  <c r="B262" s="1"/>
  <c r="J276"/>
  <c r="F14"/>
  <c r="F11" s="1"/>
  <c r="H51"/>
  <c r="H48" s="1"/>
  <c r="J171"/>
  <c r="J45" i="12"/>
  <c r="J14" s="1"/>
  <c r="B135"/>
  <c r="L135" s="1"/>
  <c r="L197"/>
  <c r="D16" i="14"/>
  <c r="D36" s="1"/>
  <c r="J49"/>
  <c r="H12"/>
  <c r="B169"/>
  <c r="B12" i="28"/>
  <c r="L12" s="1"/>
  <c r="L16"/>
  <c r="C29"/>
  <c r="L133" i="12"/>
  <c r="L71" i="28"/>
  <c r="B89"/>
  <c r="L89" s="1"/>
  <c r="B41"/>
  <c r="B11"/>
  <c r="I16" i="14"/>
  <c r="C292"/>
  <c r="C382"/>
  <c r="L382" s="1"/>
  <c r="G16"/>
  <c r="G36" s="1"/>
  <c r="E142"/>
  <c r="C142" s="1"/>
  <c r="L142" s="1"/>
  <c r="E156"/>
  <c r="H45" i="15"/>
  <c r="H59"/>
  <c r="J178"/>
  <c r="J164"/>
  <c r="B164" s="1"/>
  <c r="L164" s="1"/>
  <c r="B165"/>
  <c r="C29"/>
  <c r="J46"/>
  <c r="F29"/>
  <c r="F15"/>
  <c r="B20"/>
  <c r="L20" s="1"/>
  <c r="H15"/>
  <c r="H29"/>
  <c r="J76"/>
  <c r="B77"/>
  <c r="L77" s="1"/>
  <c r="J17"/>
  <c r="B18"/>
  <c r="L18" s="1"/>
  <c r="F29" i="17"/>
  <c r="J41"/>
  <c r="J12"/>
  <c r="J11" s="1"/>
  <c r="J29" s="1"/>
  <c r="B42"/>
  <c r="B89"/>
  <c r="L71"/>
  <c r="J119"/>
  <c r="B101"/>
  <c r="B119" s="1"/>
  <c r="L119" s="1"/>
  <c r="H59" i="20"/>
  <c r="C29"/>
  <c r="B14"/>
  <c r="J41"/>
  <c r="J59" s="1"/>
  <c r="B44"/>
  <c r="J29"/>
  <c r="J15"/>
  <c r="B15" s="1"/>
  <c r="B16"/>
  <c r="B71"/>
  <c r="D15" i="5"/>
  <c r="D29"/>
  <c r="B16"/>
  <c r="L16" s="1"/>
  <c r="F15"/>
  <c r="F29"/>
  <c r="J59"/>
  <c r="J45"/>
  <c r="B45" s="1"/>
  <c r="L45" s="1"/>
  <c r="B46"/>
  <c r="J29"/>
  <c r="J15"/>
  <c r="B239"/>
  <c r="L239" s="1"/>
  <c r="L226"/>
  <c r="B11"/>
  <c r="L11" s="1"/>
  <c r="H29"/>
  <c r="C29"/>
  <c r="L118"/>
  <c r="L75"/>
  <c r="B12"/>
  <c r="L12" s="1"/>
  <c r="C29" i="6"/>
  <c r="B59"/>
  <c r="L59" s="1"/>
  <c r="L46"/>
  <c r="J59"/>
  <c r="J45"/>
  <c r="B45" s="1"/>
  <c r="L45" s="1"/>
  <c r="J29"/>
  <c r="J15"/>
  <c r="H15"/>
  <c r="H29"/>
  <c r="B16"/>
  <c r="L16" s="1"/>
  <c r="B11"/>
  <c r="L11" s="1"/>
  <c r="B13" i="8"/>
  <c r="H21"/>
  <c r="J119"/>
  <c r="B101"/>
  <c r="F59"/>
  <c r="F45"/>
  <c r="B179"/>
  <c r="L179" s="1"/>
  <c r="L166"/>
  <c r="B17"/>
  <c r="L17" s="1"/>
  <c r="J41"/>
  <c r="B41" s="1"/>
  <c r="L41" s="1"/>
  <c r="B75"/>
  <c r="L75" s="1"/>
  <c r="D15"/>
  <c r="D29"/>
  <c r="C29"/>
  <c r="J136"/>
  <c r="B141"/>
  <c r="J21"/>
  <c r="J51"/>
  <c r="B255"/>
  <c r="H15" i="9"/>
  <c r="H29"/>
  <c r="J89"/>
  <c r="J75"/>
  <c r="B75" s="1"/>
  <c r="L75" s="1"/>
  <c r="C29"/>
  <c r="J21"/>
  <c r="B21" s="1"/>
  <c r="B22"/>
  <c r="J165"/>
  <c r="B165" s="1"/>
  <c r="L165" s="1"/>
  <c r="J179"/>
  <c r="B166"/>
  <c r="B53"/>
  <c r="J46"/>
  <c r="L89"/>
  <c r="B17"/>
  <c r="L17" s="1"/>
  <c r="J29" i="19"/>
  <c r="B12"/>
  <c r="L12" s="1"/>
  <c r="L191"/>
  <c r="B209"/>
  <c r="L209" s="1"/>
  <c r="H29"/>
  <c r="H15"/>
  <c r="B15" s="1"/>
  <c r="L15" s="1"/>
  <c r="J45"/>
  <c r="B45" s="1"/>
  <c r="J59"/>
  <c r="B46"/>
  <c r="B149"/>
  <c r="L149" s="1"/>
  <c r="L136"/>
  <c r="C29"/>
  <c r="L16"/>
  <c r="L45"/>
  <c r="B11"/>
  <c r="L11" s="1"/>
  <c r="B71"/>
  <c r="B16"/>
  <c r="H17" i="10"/>
  <c r="K89"/>
  <c r="K75"/>
  <c r="C75" s="1"/>
  <c r="L75" s="1"/>
  <c r="C76"/>
  <c r="J106"/>
  <c r="B107"/>
  <c r="L107" s="1"/>
  <c r="H46"/>
  <c r="C29"/>
  <c r="C15"/>
  <c r="J17"/>
  <c r="J16" s="1"/>
  <c r="J47"/>
  <c r="J46" s="1"/>
  <c r="J21" i="11"/>
  <c r="B21" s="1"/>
  <c r="J81"/>
  <c r="B81" s="1"/>
  <c r="F29"/>
  <c r="F15"/>
  <c r="J59"/>
  <c r="J45"/>
  <c r="B45" s="1"/>
  <c r="L45" s="1"/>
  <c r="B179"/>
  <c r="L179" s="1"/>
  <c r="L166"/>
  <c r="B209"/>
  <c r="L209" s="1"/>
  <c r="L196"/>
  <c r="C29"/>
  <c r="H29"/>
  <c r="H15"/>
  <c r="B22"/>
  <c r="B80"/>
  <c r="L80" s="1"/>
  <c r="B46"/>
  <c r="B120" i="3"/>
  <c r="L120" s="1"/>
  <c r="L107"/>
  <c r="J16"/>
  <c r="B17"/>
  <c r="L17" s="1"/>
  <c r="C29"/>
  <c r="L59"/>
  <c r="B89"/>
  <c r="L89" s="1"/>
  <c r="B45"/>
  <c r="L45" s="1"/>
  <c r="L46"/>
  <c r="H87" i="2"/>
  <c r="H75"/>
  <c r="B76"/>
  <c r="L27"/>
  <c r="H16"/>
  <c r="B17"/>
  <c r="L17" s="1"/>
  <c r="J75"/>
  <c r="J87"/>
  <c r="J15"/>
  <c r="J29"/>
  <c r="L46"/>
  <c r="J163"/>
  <c r="B163" s="1"/>
  <c r="L163" s="1"/>
  <c r="J175"/>
  <c r="B164"/>
  <c r="B12"/>
  <c r="L12" s="1"/>
  <c r="L293" i="14"/>
  <c r="C306"/>
  <c r="L306" s="1"/>
  <c r="L413"/>
  <c r="C426"/>
  <c r="L426" s="1"/>
  <c r="D142"/>
  <c r="D156"/>
  <c r="C336"/>
  <c r="L336" s="1"/>
  <c r="L323"/>
  <c r="G82"/>
  <c r="G96"/>
  <c r="I66"/>
  <c r="I52"/>
  <c r="I96"/>
  <c r="I82"/>
  <c r="L263"/>
  <c r="C276"/>
  <c r="L276" s="1"/>
  <c r="G66"/>
  <c r="G52"/>
  <c r="C106" i="12"/>
  <c r="L106" s="1"/>
  <c r="C352" i="14"/>
  <c r="L352" s="1"/>
  <c r="C24"/>
  <c r="C76" i="12"/>
  <c r="C216" i="14"/>
  <c r="C120" i="12"/>
  <c r="L120" s="1"/>
  <c r="L107"/>
  <c r="D52" i="14"/>
  <c r="D66"/>
  <c r="E126"/>
  <c r="C113"/>
  <c r="E112"/>
  <c r="K112"/>
  <c r="I30" i="12"/>
  <c r="I15"/>
  <c r="C21" i="14"/>
  <c r="L143"/>
  <c r="F82"/>
  <c r="L353"/>
  <c r="G30" i="12"/>
  <c r="G15"/>
  <c r="C83" i="14"/>
  <c r="E82"/>
  <c r="E96"/>
  <c r="F126"/>
  <c r="F112"/>
  <c r="B112" s="1"/>
  <c r="B113"/>
  <c r="B126" s="1"/>
  <c r="D30" i="12"/>
  <c r="D15"/>
  <c r="L77"/>
  <c r="C90"/>
  <c r="L90" s="1"/>
  <c r="B412" i="14"/>
  <c r="B322"/>
  <c r="L322" s="1"/>
  <c r="B255" i="12" l="1"/>
  <c r="B318" i="14"/>
  <c r="B336" s="1"/>
  <c r="B319"/>
  <c r="J306"/>
  <c r="B294"/>
  <c r="C348"/>
  <c r="J59" i="2"/>
  <c r="B46"/>
  <c r="B59" s="1"/>
  <c r="L59" s="1"/>
  <c r="J45"/>
  <c r="B45" s="1"/>
  <c r="L45" s="1"/>
  <c r="H29" i="20"/>
  <c r="B11"/>
  <c r="L11" s="1"/>
  <c r="J89" i="18"/>
  <c r="J75"/>
  <c r="B76"/>
  <c r="B89" s="1"/>
  <c r="B20"/>
  <c r="J16"/>
  <c r="B75"/>
  <c r="B345" i="40"/>
  <c r="K11"/>
  <c r="K12" i="14"/>
  <c r="K11" s="1"/>
  <c r="K36" s="1"/>
  <c r="K108"/>
  <c r="C109"/>
  <c r="L109" s="1"/>
  <c r="L251" i="40"/>
  <c r="C269"/>
  <c r="L269" s="1"/>
  <c r="B32" i="14"/>
  <c r="C12" i="40"/>
  <c r="L12" s="1"/>
  <c r="H292" i="14"/>
  <c r="B292" s="1"/>
  <c r="B293"/>
  <c r="B306" s="1"/>
  <c r="J76" i="40"/>
  <c r="B77"/>
  <c r="H83" i="14"/>
  <c r="H96" s="1"/>
  <c r="B84"/>
  <c r="I11"/>
  <c r="I36" s="1"/>
  <c r="B85"/>
  <c r="B135" i="40"/>
  <c r="H306" i="14"/>
  <c r="C101" i="40"/>
  <c r="J72" i="12"/>
  <c r="B73"/>
  <c r="H106"/>
  <c r="B106" s="1"/>
  <c r="H120"/>
  <c r="B107"/>
  <c r="B120" s="1"/>
  <c r="J29" i="34"/>
  <c r="J15"/>
  <c r="B15" s="1"/>
  <c r="L15" s="1"/>
  <c r="B16"/>
  <c r="B29" s="1"/>
  <c r="J45"/>
  <c r="B45" s="1"/>
  <c r="J59"/>
  <c r="J329" i="12"/>
  <c r="B311"/>
  <c r="B329" s="1"/>
  <c r="J79" i="14"/>
  <c r="J78" s="1"/>
  <c r="J96" s="1"/>
  <c r="B46" i="34"/>
  <c r="B59" s="1"/>
  <c r="J105"/>
  <c r="B105" s="1"/>
  <c r="J119"/>
  <c r="B106"/>
  <c r="B119" s="1"/>
  <c r="B20"/>
  <c r="H45" i="8"/>
  <c r="J16"/>
  <c r="J15" s="1"/>
  <c r="B24"/>
  <c r="B25"/>
  <c r="J168" i="14"/>
  <c r="B168" s="1"/>
  <c r="L168" s="1"/>
  <c r="J382"/>
  <c r="B382" s="1"/>
  <c r="J396"/>
  <c r="B383"/>
  <c r="B396" s="1"/>
  <c r="J143"/>
  <c r="B151"/>
  <c r="F29" i="40"/>
  <c r="L56" i="14"/>
  <c r="H16" i="40"/>
  <c r="J165"/>
  <c r="B165" s="1"/>
  <c r="L165" s="1"/>
  <c r="B166"/>
  <c r="J179"/>
  <c r="H45"/>
  <c r="B45" s="1"/>
  <c r="L45" s="1"/>
  <c r="B46"/>
  <c r="L46" s="1"/>
  <c r="H59"/>
  <c r="J59"/>
  <c r="J17"/>
  <c r="J16" s="1"/>
  <c r="J19" i="14"/>
  <c r="B19" s="1"/>
  <c r="H17"/>
  <c r="H53"/>
  <c r="H52" s="1"/>
  <c r="B19" i="40"/>
  <c r="B47"/>
  <c r="L47" s="1"/>
  <c r="L29" i="25"/>
  <c r="L262" i="14"/>
  <c r="L28" i="16"/>
  <c r="L16" i="18"/>
  <c r="L29" i="1"/>
  <c r="L89" i="17"/>
  <c r="J42" i="12"/>
  <c r="B42" s="1"/>
  <c r="L42" s="1"/>
  <c r="B209" i="14"/>
  <c r="L412"/>
  <c r="L29" i="4"/>
  <c r="L28" i="7"/>
  <c r="L50" i="14"/>
  <c r="L24"/>
  <c r="L292"/>
  <c r="C13"/>
  <c r="E11"/>
  <c r="L57"/>
  <c r="H11"/>
  <c r="H11" i="12"/>
  <c r="L29" i="22"/>
  <c r="L16" i="25"/>
  <c r="L45" i="24"/>
  <c r="J16" i="9"/>
  <c r="B16" s="1"/>
  <c r="B59" i="25"/>
  <c r="L59" s="1"/>
  <c r="B12" i="17"/>
  <c r="L12" s="1"/>
  <c r="B59" i="28"/>
  <c r="L59" s="1"/>
  <c r="L41"/>
  <c r="L16" i="20"/>
  <c r="B11" i="17"/>
  <c r="L29" i="21"/>
  <c r="B59" i="5"/>
  <c r="L59" s="1"/>
  <c r="L46"/>
  <c r="B29" i="28"/>
  <c r="L29" s="1"/>
  <c r="L11"/>
  <c r="B29" i="27"/>
  <c r="L29" s="1"/>
  <c r="L16"/>
  <c r="B11" i="30"/>
  <c r="J29"/>
  <c r="L16" i="21"/>
  <c r="B29" i="6"/>
  <c r="L16" i="22"/>
  <c r="J16" i="29"/>
  <c r="B17"/>
  <c r="L17" s="1"/>
  <c r="J13" i="14"/>
  <c r="B13" s="1"/>
  <c r="B13" i="12"/>
  <c r="L13" s="1"/>
  <c r="J59" i="29"/>
  <c r="J45"/>
  <c r="B45" s="1"/>
  <c r="L45" s="1"/>
  <c r="B46"/>
  <c r="B15" i="22"/>
  <c r="L15" s="1"/>
  <c r="L76" i="12"/>
  <c r="J21" i="23"/>
  <c r="B22"/>
  <c r="J105"/>
  <c r="B105" s="1"/>
  <c r="J119"/>
  <c r="B106"/>
  <c r="B119" s="1"/>
  <c r="F16" i="12"/>
  <c r="J52"/>
  <c r="B52" s="1"/>
  <c r="L52" s="1"/>
  <c r="F15" i="23"/>
  <c r="F30"/>
  <c r="F202" i="14"/>
  <c r="F216"/>
  <c r="J167" i="12"/>
  <c r="B172"/>
  <c r="L172" s="1"/>
  <c r="J20" i="14"/>
  <c r="B20" s="1"/>
  <c r="L20" s="1"/>
  <c r="H60" i="12"/>
  <c r="H22" i="14"/>
  <c r="H21" s="1"/>
  <c r="H21" i="12"/>
  <c r="H16" s="1"/>
  <c r="J46" i="23"/>
  <c r="B51"/>
  <c r="F21" i="14"/>
  <c r="H202"/>
  <c r="H216"/>
  <c r="J208"/>
  <c r="B53" i="12"/>
  <c r="F53" i="14"/>
  <c r="E186"/>
  <c r="E172"/>
  <c r="C172" s="1"/>
  <c r="C173"/>
  <c r="C186" s="1"/>
  <c r="J16" i="24"/>
  <c r="B17"/>
  <c r="L17" s="1"/>
  <c r="E16" i="12"/>
  <c r="C17"/>
  <c r="E46"/>
  <c r="C46" s="1"/>
  <c r="E60"/>
  <c r="C47"/>
  <c r="C59" i="24"/>
  <c r="L59" s="1"/>
  <c r="L46"/>
  <c r="E29"/>
  <c r="C16"/>
  <c r="E15"/>
  <c r="C15" s="1"/>
  <c r="E53" i="14"/>
  <c r="C54"/>
  <c r="E17"/>
  <c r="C18"/>
  <c r="J54"/>
  <c r="B55"/>
  <c r="B48" i="12"/>
  <c r="L48" s="1"/>
  <c r="J173" i="14"/>
  <c r="B174"/>
  <c r="L174" s="1"/>
  <c r="J136" i="12"/>
  <c r="B136" s="1"/>
  <c r="L136" s="1"/>
  <c r="B137"/>
  <c r="B18"/>
  <c r="L18" s="1"/>
  <c r="J17"/>
  <c r="J18" i="14"/>
  <c r="J150" i="12"/>
  <c r="J45" i="21"/>
  <c r="B45" s="1"/>
  <c r="L45" s="1"/>
  <c r="J59"/>
  <c r="B46"/>
  <c r="L175" i="14"/>
  <c r="B15" i="21"/>
  <c r="L15" s="1"/>
  <c r="J51" i="14"/>
  <c r="B51" s="1"/>
  <c r="B45" i="12"/>
  <c r="L45" s="1"/>
  <c r="D15" i="14"/>
  <c r="G15"/>
  <c r="B171"/>
  <c r="L171" s="1"/>
  <c r="B15" i="27"/>
  <c r="L15" s="1"/>
  <c r="L169" i="14"/>
  <c r="J12"/>
  <c r="J11" i="12"/>
  <c r="B12"/>
  <c r="L12" s="1"/>
  <c r="B49" i="14"/>
  <c r="I15"/>
  <c r="C112"/>
  <c r="L112" s="1"/>
  <c r="C82"/>
  <c r="J16" i="15"/>
  <c r="B17"/>
  <c r="L17" s="1"/>
  <c r="B178"/>
  <c r="L178" s="1"/>
  <c r="L165"/>
  <c r="J89"/>
  <c r="J75"/>
  <c r="B75" s="1"/>
  <c r="L75" s="1"/>
  <c r="B76"/>
  <c r="J59"/>
  <c r="J45"/>
  <c r="B45" s="1"/>
  <c r="L45" s="1"/>
  <c r="B46"/>
  <c r="J59" i="17"/>
  <c r="B41"/>
  <c r="B59" s="1"/>
  <c r="L59" s="1"/>
  <c r="L71" i="20"/>
  <c r="B89"/>
  <c r="L89" s="1"/>
  <c r="L29"/>
  <c r="B41"/>
  <c r="B15" i="5"/>
  <c r="L15" s="1"/>
  <c r="B29"/>
  <c r="B15" i="6"/>
  <c r="L15" s="1"/>
  <c r="L101" i="8"/>
  <c r="B119"/>
  <c r="L119" s="1"/>
  <c r="J149"/>
  <c r="J135"/>
  <c r="B135" s="1"/>
  <c r="L135" s="1"/>
  <c r="B136"/>
  <c r="B23"/>
  <c r="J46"/>
  <c r="B51"/>
  <c r="H16"/>
  <c r="B21"/>
  <c r="J59" i="9"/>
  <c r="J45"/>
  <c r="B45" s="1"/>
  <c r="L45" s="1"/>
  <c r="B46"/>
  <c r="B179"/>
  <c r="L179" s="1"/>
  <c r="L166"/>
  <c r="L71" i="19"/>
  <c r="B89"/>
  <c r="L89" s="1"/>
  <c r="B59"/>
  <c r="L59" s="1"/>
  <c r="L46"/>
  <c r="B29"/>
  <c r="B47" i="10"/>
  <c r="L47" s="1"/>
  <c r="J15"/>
  <c r="J29"/>
  <c r="C89"/>
  <c r="L89" s="1"/>
  <c r="L76"/>
  <c r="H16"/>
  <c r="B17"/>
  <c r="L17" s="1"/>
  <c r="J59"/>
  <c r="J45"/>
  <c r="H45"/>
  <c r="H59"/>
  <c r="B46"/>
  <c r="J105"/>
  <c r="B105" s="1"/>
  <c r="L105" s="1"/>
  <c r="J119"/>
  <c r="B106"/>
  <c r="B19"/>
  <c r="J76" i="11"/>
  <c r="J89" s="1"/>
  <c r="B59"/>
  <c r="L59" s="1"/>
  <c r="L46"/>
  <c r="J16"/>
  <c r="B20"/>
  <c r="L20" s="1"/>
  <c r="J29" i="3"/>
  <c r="J15"/>
  <c r="B15" s="1"/>
  <c r="L15" s="1"/>
  <c r="B16"/>
  <c r="B87" i="2"/>
  <c r="L87" s="1"/>
  <c r="L76"/>
  <c r="B175"/>
  <c r="L175" s="1"/>
  <c r="L164"/>
  <c r="H15"/>
  <c r="B15" s="1"/>
  <c r="L15" s="1"/>
  <c r="H29"/>
  <c r="B16"/>
  <c r="B75"/>
  <c r="L75" s="1"/>
  <c r="L113" i="14"/>
  <c r="L83"/>
  <c r="C96"/>
  <c r="L96" s="1"/>
  <c r="B78" l="1"/>
  <c r="L348"/>
  <c r="C366"/>
  <c r="L366" s="1"/>
  <c r="B29" i="20"/>
  <c r="J29" i="18"/>
  <c r="J15"/>
  <c r="B15" s="1"/>
  <c r="B16"/>
  <c r="B29" s="1"/>
  <c r="K29" i="40"/>
  <c r="C11"/>
  <c r="C108" i="14"/>
  <c r="K126"/>
  <c r="C11"/>
  <c r="B79"/>
  <c r="C12"/>
  <c r="J75" i="40"/>
  <c r="B75" s="1"/>
  <c r="J89"/>
  <c r="B76"/>
  <c r="B89" s="1"/>
  <c r="L101"/>
  <c r="C119"/>
  <c r="L119" s="1"/>
  <c r="H82" i="14"/>
  <c r="B82" s="1"/>
  <c r="B83"/>
  <c r="B96" s="1"/>
  <c r="J90" i="12"/>
  <c r="B72"/>
  <c r="B90" s="1"/>
  <c r="J29" i="8"/>
  <c r="J186" i="14"/>
  <c r="H66"/>
  <c r="J156"/>
  <c r="J142"/>
  <c r="B142" s="1"/>
  <c r="B143"/>
  <c r="B156" s="1"/>
  <c r="H16"/>
  <c r="H36" s="1"/>
  <c r="B59" i="40"/>
  <c r="L59" s="1"/>
  <c r="J15"/>
  <c r="J29"/>
  <c r="L19"/>
  <c r="B17"/>
  <c r="L17" s="1"/>
  <c r="L19" i="14"/>
  <c r="H15" i="40"/>
  <c r="H29"/>
  <c r="B16"/>
  <c r="B179"/>
  <c r="L179" s="1"/>
  <c r="L166"/>
  <c r="B149" i="8"/>
  <c r="L149" s="1"/>
  <c r="L136"/>
  <c r="J29" i="9"/>
  <c r="J15"/>
  <c r="B15" s="1"/>
  <c r="L15" s="1"/>
  <c r="J75" i="11"/>
  <c r="B75" s="1"/>
  <c r="L75" s="1"/>
  <c r="L13" i="14"/>
  <c r="L55"/>
  <c r="J48"/>
  <c r="B48" s="1"/>
  <c r="L48" s="1"/>
  <c r="B11" i="12"/>
  <c r="L11" s="1"/>
  <c r="L49" i="14"/>
  <c r="L51"/>
  <c r="L29" i="19"/>
  <c r="B29" i="2"/>
  <c r="L16"/>
  <c r="B29" i="9"/>
  <c r="L16"/>
  <c r="L29" i="6"/>
  <c r="B59" i="29"/>
  <c r="L59" s="1"/>
  <c r="L46"/>
  <c r="L29" i="5"/>
  <c r="B29" i="3"/>
  <c r="L16"/>
  <c r="B59" i="21"/>
  <c r="L59" s="1"/>
  <c r="L46"/>
  <c r="L11" i="30"/>
  <c r="B29"/>
  <c r="L29" s="1"/>
  <c r="B29" i="17"/>
  <c r="L11"/>
  <c r="J15" i="29"/>
  <c r="B15" s="1"/>
  <c r="L15" s="1"/>
  <c r="J29"/>
  <c r="B16"/>
  <c r="J47" i="12"/>
  <c r="J60" s="1"/>
  <c r="J58" i="14"/>
  <c r="B58" s="1"/>
  <c r="L58" s="1"/>
  <c r="B59"/>
  <c r="J45" i="23"/>
  <c r="B45" s="1"/>
  <c r="L45" s="1"/>
  <c r="J59"/>
  <c r="B46"/>
  <c r="J180" i="12"/>
  <c r="J166"/>
  <c r="B166" s="1"/>
  <c r="L166" s="1"/>
  <c r="B167"/>
  <c r="F66" i="14"/>
  <c r="F52"/>
  <c r="H30" i="12"/>
  <c r="H15"/>
  <c r="J16" i="23"/>
  <c r="B21"/>
  <c r="J203" i="14"/>
  <c r="B208"/>
  <c r="L208" s="1"/>
  <c r="F16"/>
  <c r="J21" i="12"/>
  <c r="B21" s="1"/>
  <c r="L21" s="1"/>
  <c r="J22" i="14"/>
  <c r="J21" s="1"/>
  <c r="B21" s="1"/>
  <c r="L21" s="1"/>
  <c r="F30" i="12"/>
  <c r="F15"/>
  <c r="B22"/>
  <c r="L22" s="1"/>
  <c r="J15" i="24"/>
  <c r="B15" s="1"/>
  <c r="L15" s="1"/>
  <c r="J29"/>
  <c r="B16"/>
  <c r="B29" s="1"/>
  <c r="C60" i="12"/>
  <c r="E30"/>
  <c r="E15"/>
  <c r="C15" s="1"/>
  <c r="C16"/>
  <c r="E52" i="14"/>
  <c r="C52" s="1"/>
  <c r="E66"/>
  <c r="C53"/>
  <c r="C17"/>
  <c r="E16"/>
  <c r="C29" i="24"/>
  <c r="L82" i="14"/>
  <c r="L137" i="12"/>
  <c r="B150"/>
  <c r="L150" s="1"/>
  <c r="J172" i="14"/>
  <c r="B172" s="1"/>
  <c r="L172" s="1"/>
  <c r="B173"/>
  <c r="J17"/>
  <c r="B18"/>
  <c r="L18" s="1"/>
  <c r="B54"/>
  <c r="L54" s="1"/>
  <c r="B17" i="12"/>
  <c r="L17" s="1"/>
  <c r="J14" i="14"/>
  <c r="B14" s="1"/>
  <c r="L14" s="1"/>
  <c r="B14" i="12"/>
  <c r="L14" s="1"/>
  <c r="B12" i="14"/>
  <c r="J15" i="15"/>
  <c r="B15" s="1"/>
  <c r="L15" s="1"/>
  <c r="J29"/>
  <c r="B16"/>
  <c r="B89"/>
  <c r="L89" s="1"/>
  <c r="L76"/>
  <c r="B59"/>
  <c r="L59" s="1"/>
  <c r="L46"/>
  <c r="L41" i="20"/>
  <c r="B59"/>
  <c r="L59" s="1"/>
  <c r="J45" i="8"/>
  <c r="B45" s="1"/>
  <c r="L45" s="1"/>
  <c r="J59"/>
  <c r="B46"/>
  <c r="H29"/>
  <c r="H15"/>
  <c r="B15" s="1"/>
  <c r="L15" s="1"/>
  <c r="B16"/>
  <c r="B59" i="9"/>
  <c r="L59" s="1"/>
  <c r="L46"/>
  <c r="H29" i="10"/>
  <c r="H15"/>
  <c r="B15" s="1"/>
  <c r="L15" s="1"/>
  <c r="B16"/>
  <c r="B45"/>
  <c r="L45" s="1"/>
  <c r="B59"/>
  <c r="L59" s="1"/>
  <c r="L46"/>
  <c r="B119"/>
  <c r="L119" s="1"/>
  <c r="L106"/>
  <c r="B76" i="11"/>
  <c r="B89" s="1"/>
  <c r="L89" s="1"/>
  <c r="J29"/>
  <c r="J15"/>
  <c r="B15" s="1"/>
  <c r="L15" s="1"/>
  <c r="B16"/>
  <c r="L12" i="14" l="1"/>
  <c r="L108"/>
  <c r="C126"/>
  <c r="L126" s="1"/>
  <c r="C29" i="40"/>
  <c r="L11"/>
  <c r="B15"/>
  <c r="L15" s="1"/>
  <c r="H15" i="14"/>
  <c r="B29" i="40"/>
  <c r="L16"/>
  <c r="L59" i="14"/>
  <c r="J11"/>
  <c r="B11" s="1"/>
  <c r="L11" s="1"/>
  <c r="B180" i="12"/>
  <c r="L180" s="1"/>
  <c r="L167"/>
  <c r="J46"/>
  <c r="B46" s="1"/>
  <c r="L46" s="1"/>
  <c r="B47"/>
  <c r="L16" i="24"/>
  <c r="L29" i="2"/>
  <c r="L29" i="24"/>
  <c r="L29" i="9"/>
  <c r="B29" i="8"/>
  <c r="L16"/>
  <c r="L29" i="3"/>
  <c r="B29" i="10"/>
  <c r="L16"/>
  <c r="B29" i="15"/>
  <c r="L16"/>
  <c r="B29" i="29"/>
  <c r="L29" s="1"/>
  <c r="L16"/>
  <c r="L29" i="17"/>
  <c r="J16" i="12"/>
  <c r="J30" s="1"/>
  <c r="B29" i="11"/>
  <c r="L16"/>
  <c r="L76"/>
  <c r="B22" i="14"/>
  <c r="L22" s="1"/>
  <c r="F15"/>
  <c r="F36"/>
  <c r="J30" i="23"/>
  <c r="J15"/>
  <c r="B15" s="1"/>
  <c r="L15" s="1"/>
  <c r="B16"/>
  <c r="B59"/>
  <c r="L59" s="1"/>
  <c r="L46"/>
  <c r="J202" i="14"/>
  <c r="B202" s="1"/>
  <c r="L202" s="1"/>
  <c r="J216"/>
  <c r="B203"/>
  <c r="J53"/>
  <c r="J52" s="1"/>
  <c r="B52" s="1"/>
  <c r="L52" s="1"/>
  <c r="C30" i="12"/>
  <c r="E36" i="14"/>
  <c r="E15"/>
  <c r="C15" s="1"/>
  <c r="C16"/>
  <c r="C66"/>
  <c r="L173"/>
  <c r="B186"/>
  <c r="B17"/>
  <c r="L17" s="1"/>
  <c r="J16"/>
  <c r="B59" i="8"/>
  <c r="L59" s="1"/>
  <c r="L46"/>
  <c r="L186" i="14" l="1"/>
  <c r="L29" i="40"/>
  <c r="J15" i="12"/>
  <c r="B15" s="1"/>
  <c r="L15" s="1"/>
  <c r="B216" i="14"/>
  <c r="L203"/>
  <c r="B60" i="12"/>
  <c r="L60" s="1"/>
  <c r="L47"/>
  <c r="B30" i="23"/>
  <c r="L30" s="1"/>
  <c r="L16"/>
  <c r="L29" i="10"/>
  <c r="L29" i="8"/>
  <c r="L29" i="11"/>
  <c r="L29" i="15"/>
  <c r="B16" i="12"/>
  <c r="J66" i="14"/>
  <c r="B53"/>
  <c r="C36"/>
  <c r="J15"/>
  <c r="B15" s="1"/>
  <c r="L15" s="1"/>
  <c r="J36"/>
  <c r="B16"/>
  <c r="B36" s="1"/>
  <c r="L216" l="1"/>
  <c r="L16"/>
  <c r="L36"/>
  <c r="B30" i="12"/>
  <c r="B31" s="1"/>
  <c r="L16"/>
  <c r="B66" i="14"/>
  <c r="L53"/>
  <c r="L66" l="1"/>
  <c r="L30" i="12"/>
  <c r="E101" i="18" l="1"/>
  <c r="G44"/>
  <c r="G14" s="1"/>
  <c r="G11" s="1"/>
  <c r="G29" s="1"/>
  <c r="G101"/>
  <c r="G119" s="1"/>
  <c r="E44"/>
  <c r="E41" s="1"/>
  <c r="C104"/>
  <c r="L104" s="1"/>
  <c r="E14" l="1"/>
  <c r="C14" s="1"/>
  <c r="L14" s="1"/>
  <c r="G41"/>
  <c r="G59" s="1"/>
  <c r="E59"/>
  <c r="C101"/>
  <c r="C44"/>
  <c r="L44" s="1"/>
  <c r="E119"/>
  <c r="C41" l="1"/>
  <c r="C59" s="1"/>
  <c r="L59" s="1"/>
  <c r="E11"/>
  <c r="E29" s="1"/>
  <c r="C119"/>
  <c r="L119" s="1"/>
  <c r="L101"/>
  <c r="L41" l="1"/>
  <c r="C11"/>
  <c r="L11" s="1"/>
  <c r="C29" l="1"/>
  <c r="L29" s="1"/>
</calcChain>
</file>

<file path=xl/sharedStrings.xml><?xml version="1.0" encoding="utf-8"?>
<sst xmlns="http://schemas.openxmlformats.org/spreadsheetml/2006/main" count="13477" uniqueCount="146">
  <si>
    <t>แบบ ง.4</t>
  </si>
  <si>
    <t>หน่วย : บาท</t>
  </si>
  <si>
    <t xml:space="preserve">                 </t>
  </si>
  <si>
    <t xml:space="preserve">                 รายงานแผน</t>
  </si>
  <si>
    <t xml:space="preserve">                 รายงานผล  </t>
  </si>
  <si>
    <t>แผน/ผลการปฏิบัติงานประจำปี (จำแนกเป็นรายไตรมาส)</t>
  </si>
  <si>
    <t>ประเภทรายจ่าย</t>
  </si>
  <si>
    <t>รวม</t>
  </si>
  <si>
    <t>ไตรมาส 1</t>
  </si>
  <si>
    <t>ไตรมาส 2</t>
  </si>
  <si>
    <t>ไตรมาส 3</t>
  </si>
  <si>
    <t>ไตรมาส 4</t>
  </si>
  <si>
    <t>ร้อยละ</t>
  </si>
  <si>
    <t>แผนการใช้จ่าย</t>
  </si>
  <si>
    <t>ผลการใช้จ่าย</t>
  </si>
  <si>
    <t>จ่ายจริง</t>
  </si>
  <si>
    <t>1. งบบุคลากร</t>
  </si>
  <si>
    <t xml:space="preserve">  1.1 เงินเดือนข้าราชการ</t>
  </si>
  <si>
    <t xml:space="preserve">  1.2 ค่าจ้างประจำ</t>
  </si>
  <si>
    <t>2. งบเงินอุดหนุน</t>
  </si>
  <si>
    <t>อุดหนุนทั่วไป</t>
  </si>
  <si>
    <t xml:space="preserve">  2.1 ค่าใช้จ่ายบุคลากร</t>
  </si>
  <si>
    <t xml:space="preserve">    2.1.1 เงินเดือนพนักงานมหาวิทยาลัย</t>
  </si>
  <si>
    <t xml:space="preserve">      2.1.2 ค่าจ้างชั่วคราว</t>
  </si>
  <si>
    <t xml:space="preserve">  2.3. งบลงทุน</t>
  </si>
  <si>
    <t xml:space="preserve">     2.3.1 ค่าครุภัณฑ์</t>
  </si>
  <si>
    <t xml:space="preserve">     2.3.2 ค่าที่ดิน/สิ่งก่อสร้าง</t>
  </si>
  <si>
    <t xml:space="preserve">  2.4 เงินอุดหนุนอื่น ๆ</t>
  </si>
  <si>
    <t xml:space="preserve">     2.4.1 ......................................</t>
  </si>
  <si>
    <t xml:space="preserve">     2.4.2 ......................................</t>
  </si>
  <si>
    <t xml:space="preserve">     2.4.3 ......................................</t>
  </si>
  <si>
    <t xml:space="preserve">     2.4.4 ......................................</t>
  </si>
  <si>
    <t xml:space="preserve">รวมเงินงบประมาณ </t>
  </si>
  <si>
    <t>หน่วยงาน : คณะครุศาสตร์อุตสาหกรรม</t>
  </si>
  <si>
    <t>แผนงาน : บริหารการศึกษา</t>
  </si>
  <si>
    <t>แผนงาน : จัดการศึกษาระดับอุดมศึกษา</t>
  </si>
  <si>
    <t>แผนงาน : บริการวิชาการแก่สังคม</t>
  </si>
  <si>
    <t>แผนงาน : วิจัย</t>
  </si>
  <si>
    <t>กองทุน : ทั่วไป</t>
  </si>
  <si>
    <t>กองทุน : สินทรัพย์ถาวร</t>
  </si>
  <si>
    <t>กองทุน : อื่นๆ</t>
  </si>
  <si>
    <t>กองทุน : เพื่อการศึกษา</t>
  </si>
  <si>
    <t>กองทุน : บริการวิชาการ</t>
  </si>
  <si>
    <t>กองทุน : วิจัย</t>
  </si>
  <si>
    <t>แผนงาน : ทำนุบำรุงศิลปวัฒนธรรม</t>
  </si>
  <si>
    <t>กองทุน : ทำนุบำรุงศิลปวัฒนธรรม</t>
  </si>
  <si>
    <t>หน่วยงาน : คณะวิทยาศาสตร์ประยุกต์</t>
  </si>
  <si>
    <t>หน่วยงาน : คณะวิศวกรรมศาสตร์</t>
  </si>
  <si>
    <t>หน่วยงาน : คณะเทคโนโลยีและการจัดการอุตสาหกรรม</t>
  </si>
  <si>
    <t>หน่วยงาน : วิทยาลัยเทคโนโลยีอุตสาหกรรม</t>
  </si>
  <si>
    <t>หน่วยงาน : คณะอุตสาหกรรมเกษตร</t>
  </si>
  <si>
    <t>หน่วยงาน : คณะสถาปัตยกรรมและการออกแบบ</t>
  </si>
  <si>
    <t>หน่วยงาน : บัณฑิตวิทยาลัย</t>
  </si>
  <si>
    <t>หน่วยงาน : สำนักหอสมุดกลาง</t>
  </si>
  <si>
    <t>หน่วยงาน : สำนักพัฒนาเทคนิคศึกษา</t>
  </si>
  <si>
    <t>หน่วยงาน : สำนักพัฒนาเทคโนโลยีเพื่ออุตสาหกรรม</t>
  </si>
  <si>
    <t>หน่วยงาน : สำนักคอมพิวเตอร์และเทคโนโลยีสารสนเทศ</t>
  </si>
  <si>
    <t>หน่วยงาน : คณะศิลปศาสตร์ประยุกต์</t>
  </si>
  <si>
    <t>หน่วยงาน : คณะเทคโนโลยีสารสนเทศ</t>
  </si>
  <si>
    <t>หน่วยงาน : สถาบันนวัตกรรมเทคโนโลยีไทย-ฝรั่งเศส</t>
  </si>
  <si>
    <t>หน่วยงาน : บัณฑิตวิทยาลัยนานาชาติสิรินธร ไทย-เยอรมัน</t>
  </si>
  <si>
    <t>หน่วยงาน : สำนักวิจัยวิทยาศาสตร์และเทคโนโลยี</t>
  </si>
  <si>
    <t>หน่วยงาน : สำนักงานอธิการบดี</t>
  </si>
  <si>
    <t>หน่วยงาน : สำนักงานอธิการบดี กองกลาง</t>
  </si>
  <si>
    <t>หน่วยงาน : สำนักงานอธิการบดี กองบริหารและจัดการทรัพยากรมนุษย์</t>
  </si>
  <si>
    <t>หน่วยงาน : สำนักงานอธิการบดี กองแผนงาน</t>
  </si>
  <si>
    <t>หน่วยงาน : สำนักงานอธิการบดี กองบริการการศึกษา</t>
  </si>
  <si>
    <t>หน่วยงาน : สำนักงานอธิการบดี กองคลัง</t>
  </si>
  <si>
    <t>หน่วยงาน : สำนักงานอธิการบดี กองกิจการนักศึกษา</t>
  </si>
  <si>
    <t>กองทุน : กิจการนิสิต/นักศึกษา</t>
  </si>
  <si>
    <t>หน่วยงาน : สำนักงานอธิการบดี ศูนย์ประกันคุณภาพการศึกษา</t>
  </si>
  <si>
    <t>หน่วยงาน : สำนักงานอธิการบดี ศูนย์ผลิตตำราเรียน</t>
  </si>
  <si>
    <t>หน่วยงาน : สำนักงานอธิการบดี ศูนย์ความร่วมมือนานาชาติ</t>
  </si>
  <si>
    <t>หน่วยงาน : สำนักงานอธิการบดี กองงาน ปราจีนบุรี</t>
  </si>
  <si>
    <t>หน่วยงาน : สำนักงานอธิการบดี ศูนย์บริการเทคโนโลยี มจพ.ปราจีนฯ</t>
  </si>
  <si>
    <t>หน่วยงาน : สำนักงานอธิการบดี งานตรวจสอบภายใน</t>
  </si>
  <si>
    <t>หน่วยงาน : สำนักงานอธิการบดี โครงการจัดตั้ง มจพ.วิทยาเขตระยอง</t>
  </si>
  <si>
    <t>กองทุน : อื่นๆ พัฒนาบุคลากร</t>
  </si>
  <si>
    <t xml:space="preserve">     2.4.1 เงินอุดหนุนค่าสมาชิก/สมาคม</t>
  </si>
  <si>
    <t xml:space="preserve">     2.4.1 เงินอุดหนุนค่าใช้จ่ายโครงการพัฒนากำลังคนด้านวิทยาศาสตร์ ระยะที่ 2</t>
  </si>
  <si>
    <t xml:space="preserve">     2.4.1 เงินอุดหนุนการบริการวิชาการ</t>
  </si>
  <si>
    <t xml:space="preserve">     2.4.1 เงินอุดหนุนทำนุบำรุงศิลปวัฒนธรรม</t>
  </si>
  <si>
    <t xml:space="preserve">     2.4.2 เงินอุดหนุนการบริการวิชาการ</t>
  </si>
  <si>
    <t xml:space="preserve">     2.4.1 เงินอุดหนุนการวิจัย</t>
  </si>
  <si>
    <t xml:space="preserve">     2.4.1 เงินอุดหนุนการวิจัยระดับบัณฑิตศึกษา</t>
  </si>
  <si>
    <t xml:space="preserve">     2.4.1เงินอุดหนุนค่าใช้จ่ายวิศวกรรมศาสตร์นานาชาติสิรินธรไทย-เยอรมัน</t>
  </si>
  <si>
    <t xml:space="preserve">     2.4.2 เงินอุดหนุนเป็นค่าใช้จ่ายโครงการทุนการศึกษาเฉลิมราชกุมารี</t>
  </si>
  <si>
    <t xml:space="preserve">     2.4.3 เงินอุดหนุนเป็นค่าใช้จ่ายโครงการสนับสนุนการศึกษาต่อระดับปริญญาตรีในประเทศ</t>
  </si>
  <si>
    <t xml:space="preserve">     2.4.4 เงินอุดหนุนเป็นค่าใช้จ่ายสำหรับนักศึกษาพิการในสถานศึกษาระดับอุดมศึกษา</t>
  </si>
  <si>
    <t xml:space="preserve">     2.4.5 เงินอุดหนุนการบริการวิชาการ</t>
  </si>
  <si>
    <t>หน่วยงาน : สำนักงานอธิการบดี กองงานพัสดุ</t>
  </si>
  <si>
    <t xml:space="preserve">     2.4.2 เงินอุดหนุนการวิจัยนักศึกษาระดับปริญญาโท</t>
  </si>
  <si>
    <t>หน่วยงาน : สำนักงานอธิการบดี กองกฏหมาย</t>
  </si>
  <si>
    <t xml:space="preserve">     2.4.1 กองทุนพัฒนาบุคลากร</t>
  </si>
  <si>
    <t xml:space="preserve">     2.4.1เตรียมความพร้อมสู่ประชาคมอาเซี่ยน</t>
  </si>
  <si>
    <t>หน่วยงาน : สำนักงานอธิการบดี ส่วนกลาง</t>
  </si>
  <si>
    <t xml:space="preserve">     2.4.3 ……………………………</t>
  </si>
  <si>
    <t xml:space="preserve">     2.4.2 เงินอุดหนุนอื่นๆ(กิจการนิสิต/นักศึกษา)</t>
  </si>
  <si>
    <t xml:space="preserve">     2.4.3 เงินอุดหนุนเป็นค่าใช้จ่ายกองทุนกิจการนิสิต/นักศึกษา</t>
  </si>
  <si>
    <t xml:space="preserve">     2.4.3 เงินอุดหนุนเป็นค่าใช้จ่ายสำหรับนักศึกษาพิการในสถานศึกษาระดับอุดมศึกษา</t>
  </si>
  <si>
    <t xml:space="preserve">     2.4.4 .................</t>
  </si>
  <si>
    <t xml:space="preserve">     2.4.5 ...................</t>
  </si>
  <si>
    <t xml:space="preserve">     2.4.3 เงินอุดหนุนการบริการวิชาการ</t>
  </si>
  <si>
    <t xml:space="preserve">     2.4.4 เงินอุดหนุนทำนุบำรุงศิลปวัฒนธรรม</t>
  </si>
  <si>
    <t xml:space="preserve">     2.4.6 เงินอุดหนุนทำนุบำรุงศิลปวัฒนธรรม</t>
  </si>
  <si>
    <t xml:space="preserve">     2.4.3 .....................................</t>
  </si>
  <si>
    <t xml:space="preserve">     2.4.2เตรียมความพร้อมสู่ประชาคมอาเซี่ยน</t>
  </si>
  <si>
    <t xml:space="preserve">     2.4.1 ค่าบำรุงสมาชิก</t>
  </si>
  <si>
    <t>กองทุน : สินทรัพย์สินถาวร</t>
  </si>
  <si>
    <t>กองทุน : บริการวิชาการแก่สังคม</t>
  </si>
  <si>
    <t>หน่วยงาน : สำนักงานอธิการบดี ศูนย์ส่งเสริมสวัสดิการและสิ่งจูงใจ</t>
  </si>
  <si>
    <t>หน่วยงาน : สำนักงานอธิการบดี กองส่งเสริมวิชาการ</t>
  </si>
  <si>
    <t xml:space="preserve">     2.4.3 เงินอุดหนุนโครงการตามยุทธศาสตร์</t>
  </si>
  <si>
    <t>กองทุน : ทรัพย์สินถาวร</t>
  </si>
  <si>
    <t>กองทุน : สินทรัพย์ภาวร</t>
  </si>
  <si>
    <t>หน่วยงาน : สถาบันสหกิจศึกษาและพัฒนาสื่ออิเล็กทรอนิกส์ไทย-เยอรมัน</t>
  </si>
  <si>
    <t xml:space="preserve">     2.4.4 เงินอุดหนุนการบริการวิชาการ</t>
  </si>
  <si>
    <t xml:space="preserve">     2.4.1  ......................................</t>
  </si>
  <si>
    <t xml:space="preserve">     2.4.1  เงินอุดหนุนการบริการวิชาการ</t>
  </si>
  <si>
    <t xml:space="preserve">     2.4.1เงินอุดหนุนเป็นค่าใช้จ่ายเตรียมความพร้อมสู่ประชาคมอาเซี่ยน</t>
  </si>
  <si>
    <t xml:space="preserve">     2.4.1 เงินอุดหนุนเป็นค่าใช้จ่ายเตรียมความพร้อมสู่ประชาคมอาเซี่ยน</t>
  </si>
  <si>
    <t xml:space="preserve">     2.4.2 เงินอุดหนุนเป็นค่าใช้จ่ายเตรียมความพร้อมสู่ประชาคมอาเซี่ยน</t>
  </si>
  <si>
    <t xml:space="preserve">     2.4.7 เงินอุดหนุนเป็นค่าใช้จ่ายเตรียมความพร้อมสู่ประชาคมอาเซี่ยน</t>
  </si>
  <si>
    <t>หน่วยงาน : สำนักงานอธิการบดี กองอาคารสถานที่และยานพาหนะ</t>
  </si>
  <si>
    <t xml:space="preserve">     2.4.2 เงินอุดหนุนเพื่อการพัฒนาบุคลากร</t>
  </si>
  <si>
    <t xml:space="preserve">     2.4.1 เงินอุดหนุนเพื่อการพัฒนาบุคลากร</t>
  </si>
  <si>
    <t xml:space="preserve">     2.4.1 เงินอุดหนุนอื่นๆ(สำรอง)</t>
  </si>
  <si>
    <t xml:space="preserve">     2.4.8 เงินอุดหนุนเป็นค่าใช้จ่ายโครงการสนับสนุนการศึกษาต่อระดับปริญญาตรีในประเทศ</t>
  </si>
  <si>
    <t xml:space="preserve">     2.4.9 เงินอุดหนุนเป็นค่าใช้จ่ายสำหรับนักศึกษาพิการในสถานศึกษาระดับอุดมศึกษา</t>
  </si>
  <si>
    <t>กองทุน : อื่นๆ(กองทุนสำรอง)</t>
  </si>
  <si>
    <t>หน่วยงาน :คณะ-สำนัก</t>
  </si>
  <si>
    <t>เป็นแผนงาน กองทุน ใกล้เคียงกันแล้วมาปรับปรุงเปลี่ยนชื่อหน่วยงานเพื่อ ใช้ในการรายงานผล</t>
  </si>
  <si>
    <t>ในกรณีที่เป็นหน่วยงานจัดตั้งขึ้นใหม่หรือไม่มี ขอให้คัดลอกหน่วยงานอื่นที่มีการกระจายงบประมาณ</t>
  </si>
  <si>
    <t>หน่วยงาน : วิทยาลัยนานาชาติ</t>
  </si>
  <si>
    <t>หน่วยงาน : คณะพัฒนาธุรกิจและอุตสาหกรรม</t>
  </si>
  <si>
    <t>หน่วยงาน : คณะวิศวกรรมศาสตร์และเทคโนโลยี</t>
  </si>
  <si>
    <t>หน่วยงาน : คณะวิทยาศาสตร์พลังงานและสิ่งแวดล้อม</t>
  </si>
  <si>
    <t>หน่วยงาน : คณะบริหารธุรกิจ</t>
  </si>
  <si>
    <t>หน่วยงาน : คณะบริหารธุรกิจและอุตสาหกรรมบริการ</t>
  </si>
  <si>
    <t xml:space="preserve">     2.4.1 ...........................</t>
  </si>
  <si>
    <t xml:space="preserve">  1.3  -</t>
  </si>
  <si>
    <t xml:space="preserve">  2.2 ค่าใช้จ่ายดำเนินงาน (รวมเงินเดือนพนักงานราชการ)</t>
  </si>
  <si>
    <t>รายงานแผน/ผล การใช้งบประมาณรายจ่ายเงินรายได้จากงบประมาณแผ่นดิน ประจำปีงบประมาณ  พ.ศ.2562</t>
  </si>
  <si>
    <t>การเบิกจ่ายในปีงบประมาณ พ.ศ. 2562 ต่อไป</t>
  </si>
  <si>
    <t>หน่วยงาน : ศูนย์วิจัยและฝึกอบรม(มาบตาพุด)</t>
  </si>
  <si>
    <t>หน่วยงาน : ศูนย์เชื่อม</t>
  </si>
</sst>
</file>

<file path=xl/styles.xml><?xml version="1.0" encoding="utf-8"?>
<styleSheet xmlns="http://schemas.openxmlformats.org/spreadsheetml/2006/main">
  <numFmts count="3">
    <numFmt numFmtId="41" formatCode="_-* #,##0_-;\-* #,##0_-;_-* &quot;-&quot;_-;_-@_-"/>
    <numFmt numFmtId="43" formatCode="_-* #,##0.00_-;\-* #,##0.00_-;_-* &quot;-&quot;??_-;_-@_-"/>
    <numFmt numFmtId="187" formatCode="_-* #,##0.0_-;\-* #,##0.0_-;_-* &quot;-&quot;??_-;_-@_-"/>
  </numFmts>
  <fonts count="7">
    <font>
      <sz val="14"/>
      <name val="TH SarabunPSK"/>
      <charset val="222"/>
    </font>
    <font>
      <sz val="14"/>
      <name val="TH SarabunPSK"/>
      <family val="2"/>
    </font>
    <font>
      <sz val="14"/>
      <name val="TH SarabunPSK"/>
      <family val="2"/>
    </font>
    <font>
      <sz val="14"/>
      <name val="Cordia New"/>
      <family val="2"/>
    </font>
    <font>
      <b/>
      <sz val="14"/>
      <name val="TH SarabunPSK"/>
      <family val="2"/>
    </font>
    <font>
      <sz val="8"/>
      <name val="TH SarabunPSK"/>
      <family val="2"/>
    </font>
    <font>
      <b/>
      <sz val="26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84">
    <xf numFmtId="0" fontId="0" fillId="0" borderId="0" xfId="0"/>
    <xf numFmtId="0" fontId="2" fillId="0" borderId="0" xfId="2" applyFont="1"/>
    <xf numFmtId="0" fontId="4" fillId="0" borderId="0" xfId="2" applyFont="1"/>
    <xf numFmtId="0" fontId="2" fillId="0" borderId="1" xfId="2" applyFont="1" applyBorder="1"/>
    <xf numFmtId="0" fontId="2" fillId="0" borderId="0" xfId="2" applyFont="1" applyBorder="1"/>
    <xf numFmtId="0" fontId="2" fillId="0" borderId="2" xfId="2" applyFont="1" applyBorder="1"/>
    <xf numFmtId="0" fontId="4" fillId="0" borderId="3" xfId="2" applyFont="1" applyBorder="1" applyAlignment="1"/>
    <xf numFmtId="0" fontId="4" fillId="0" borderId="1" xfId="2" applyFont="1" applyBorder="1" applyAlignment="1"/>
    <xf numFmtId="0" fontId="4" fillId="0" borderId="4" xfId="2" applyFont="1" applyBorder="1" applyAlignment="1"/>
    <xf numFmtId="0" fontId="2" fillId="0" borderId="1" xfId="2" applyFont="1" applyBorder="1" applyAlignment="1"/>
    <xf numFmtId="0" fontId="2" fillId="0" borderId="4" xfId="2" applyFont="1" applyBorder="1" applyAlignment="1"/>
    <xf numFmtId="0" fontId="4" fillId="0" borderId="5" xfId="2" applyFont="1" applyBorder="1" applyAlignment="1"/>
    <xf numFmtId="0" fontId="4" fillId="0" borderId="0" xfId="2" applyFont="1" applyBorder="1" applyAlignment="1"/>
    <xf numFmtId="0" fontId="2" fillId="0" borderId="0" xfId="2" applyFont="1" applyBorder="1" applyAlignment="1">
      <alignment horizontal="left"/>
    </xf>
    <xf numFmtId="0" fontId="2" fillId="0" borderId="0" xfId="2" applyFont="1" applyBorder="1" applyAlignment="1"/>
    <xf numFmtId="0" fontId="2" fillId="0" borderId="5" xfId="2" applyFont="1" applyBorder="1" applyAlignment="1"/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2" fillId="0" borderId="8" xfId="2" applyFont="1" applyBorder="1" applyAlignment="1">
      <alignment horizontal="center"/>
    </xf>
    <xf numFmtId="0" fontId="2" fillId="0" borderId="9" xfId="2" applyFont="1" applyBorder="1" applyAlignment="1">
      <alignment horizontal="center"/>
    </xf>
    <xf numFmtId="0" fontId="4" fillId="0" borderId="8" xfId="2" applyFont="1" applyBorder="1" applyAlignment="1">
      <alignment horizontal="center"/>
    </xf>
    <xf numFmtId="0" fontId="4" fillId="2" borderId="9" xfId="2" applyFont="1" applyFill="1" applyBorder="1"/>
    <xf numFmtId="41" fontId="4" fillId="2" borderId="9" xfId="1" applyNumberFormat="1" applyFont="1" applyFill="1" applyBorder="1"/>
    <xf numFmtId="4" fontId="4" fillId="2" borderId="9" xfId="2" applyNumberFormat="1" applyFont="1" applyFill="1" applyBorder="1" applyAlignment="1">
      <alignment horizontal="center"/>
    </xf>
    <xf numFmtId="0" fontId="4" fillId="0" borderId="9" xfId="2" applyFont="1" applyBorder="1"/>
    <xf numFmtId="41" fontId="4" fillId="0" borderId="9" xfId="1" applyNumberFormat="1" applyFont="1" applyBorder="1"/>
    <xf numFmtId="0" fontId="2" fillId="0" borderId="9" xfId="2" applyFont="1" applyBorder="1"/>
    <xf numFmtId="41" fontId="2" fillId="0" borderId="9" xfId="1" applyNumberFormat="1" applyFont="1" applyBorder="1"/>
    <xf numFmtId="187" fontId="2" fillId="0" borderId="9" xfId="1" applyNumberFormat="1" applyFont="1" applyBorder="1"/>
    <xf numFmtId="0" fontId="4" fillId="0" borderId="10" xfId="2" applyFont="1" applyBorder="1" applyAlignment="1">
      <alignment horizontal="center"/>
    </xf>
    <xf numFmtId="41" fontId="4" fillId="0" borderId="10" xfId="1" applyNumberFormat="1" applyFont="1" applyBorder="1"/>
    <xf numFmtId="3" fontId="0" fillId="0" borderId="0" xfId="0" applyNumberFormat="1"/>
    <xf numFmtId="41" fontId="4" fillId="0" borderId="0" xfId="1" applyNumberFormat="1" applyFont="1" applyBorder="1"/>
    <xf numFmtId="41" fontId="0" fillId="0" borderId="0" xfId="0" applyNumberFormat="1"/>
    <xf numFmtId="0" fontId="4" fillId="0" borderId="0" xfId="2" applyFont="1" applyBorder="1" applyAlignment="1">
      <alignment horizontal="center"/>
    </xf>
    <xf numFmtId="0" fontId="0" fillId="0" borderId="0" xfId="0" applyAlignment="1">
      <alignment horizontal="center"/>
    </xf>
    <xf numFmtId="4" fontId="4" fillId="0" borderId="0" xfId="2" applyNumberFormat="1" applyFont="1" applyBorder="1" applyAlignment="1">
      <alignment horizontal="center"/>
    </xf>
    <xf numFmtId="4" fontId="4" fillId="0" borderId="9" xfId="2" applyNumberFormat="1" applyFont="1" applyFill="1" applyBorder="1" applyAlignment="1">
      <alignment horizontal="center"/>
    </xf>
    <xf numFmtId="4" fontId="4" fillId="0" borderId="7" xfId="2" applyNumberFormat="1" applyFont="1" applyFill="1" applyBorder="1" applyAlignment="1">
      <alignment horizontal="center"/>
    </xf>
    <xf numFmtId="4" fontId="4" fillId="0" borderId="10" xfId="2" applyNumberFormat="1" applyFont="1" applyFill="1" applyBorder="1" applyAlignment="1">
      <alignment horizontal="center"/>
    </xf>
    <xf numFmtId="187" fontId="2" fillId="0" borderId="8" xfId="1" applyNumberFormat="1" applyFont="1" applyBorder="1"/>
    <xf numFmtId="0" fontId="2" fillId="0" borderId="0" xfId="2" applyFont="1" applyAlignment="1">
      <alignment vertical="top" wrapText="1"/>
    </xf>
    <xf numFmtId="0" fontId="2" fillId="0" borderId="1" xfId="2" applyFont="1" applyBorder="1" applyAlignment="1">
      <alignment vertical="top" wrapText="1"/>
    </xf>
    <xf numFmtId="0" fontId="4" fillId="0" borderId="3" xfId="2" applyFont="1" applyBorder="1" applyAlignment="1">
      <alignment vertical="top" wrapText="1"/>
    </xf>
    <xf numFmtId="0" fontId="4" fillId="0" borderId="5" xfId="2" applyFont="1" applyBorder="1" applyAlignment="1">
      <alignment vertical="top" wrapText="1"/>
    </xf>
    <xf numFmtId="0" fontId="4" fillId="0" borderId="1" xfId="2" applyFont="1" applyBorder="1" applyAlignment="1">
      <alignment vertical="top" wrapText="1"/>
    </xf>
    <xf numFmtId="0" fontId="4" fillId="0" borderId="6" xfId="2" applyFont="1" applyBorder="1" applyAlignment="1">
      <alignment horizontal="center" vertical="top" wrapText="1"/>
    </xf>
    <xf numFmtId="0" fontId="2" fillId="0" borderId="8" xfId="2" applyFont="1" applyBorder="1" applyAlignment="1">
      <alignment horizontal="center" vertical="top" wrapText="1"/>
    </xf>
    <xf numFmtId="0" fontId="4" fillId="2" borderId="9" xfId="2" applyFont="1" applyFill="1" applyBorder="1" applyAlignment="1">
      <alignment vertical="top" wrapText="1"/>
    </xf>
    <xf numFmtId="0" fontId="4" fillId="0" borderId="9" xfId="2" applyFont="1" applyBorder="1" applyAlignment="1">
      <alignment vertical="top" wrapText="1"/>
    </xf>
    <xf numFmtId="0" fontId="2" fillId="0" borderId="9" xfId="2" applyFont="1" applyBorder="1" applyAlignment="1">
      <alignment vertical="top" wrapText="1"/>
    </xf>
    <xf numFmtId="187" fontId="2" fillId="0" borderId="9" xfId="1" applyNumberFormat="1" applyFont="1" applyBorder="1" applyAlignment="1">
      <alignment vertical="top" wrapText="1"/>
    </xf>
    <xf numFmtId="0" fontId="4" fillId="0" borderId="10" xfId="2" applyFont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4" fillId="0" borderId="1" xfId="2" applyFont="1" applyBorder="1" applyAlignment="1">
      <alignment vertical="top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vertical="top" wrapText="1"/>
    </xf>
    <xf numFmtId="0" fontId="2" fillId="0" borderId="0" xfId="2" applyFont="1" applyBorder="1" applyAlignment="1">
      <alignment vertical="top" wrapText="1"/>
    </xf>
    <xf numFmtId="0" fontId="2" fillId="0" borderId="2" xfId="2" applyFont="1" applyBorder="1" applyAlignment="1">
      <alignment vertical="top" wrapText="1"/>
    </xf>
    <xf numFmtId="0" fontId="4" fillId="0" borderId="4" xfId="2" applyFont="1" applyBorder="1" applyAlignment="1">
      <alignment vertical="top" wrapText="1"/>
    </xf>
    <xf numFmtId="0" fontId="2" fillId="0" borderId="4" xfId="2" applyFont="1" applyBorder="1" applyAlignment="1">
      <alignment vertical="top" wrapText="1"/>
    </xf>
    <xf numFmtId="0" fontId="2" fillId="0" borderId="0" xfId="2" applyFont="1" applyBorder="1" applyAlignment="1">
      <alignment horizontal="left" vertical="top" wrapText="1"/>
    </xf>
    <xf numFmtId="0" fontId="2" fillId="0" borderId="5" xfId="2" applyFont="1" applyBorder="1" applyAlignment="1">
      <alignment vertical="top" wrapText="1"/>
    </xf>
    <xf numFmtId="0" fontId="4" fillId="0" borderId="7" xfId="2" applyFont="1" applyBorder="1" applyAlignment="1">
      <alignment horizontal="center" vertical="top" wrapText="1"/>
    </xf>
    <xf numFmtId="0" fontId="2" fillId="0" borderId="9" xfId="2" applyFont="1" applyBorder="1" applyAlignment="1">
      <alignment horizontal="center" vertical="top" wrapText="1"/>
    </xf>
    <xf numFmtId="0" fontId="4" fillId="0" borderId="8" xfId="2" applyFont="1" applyBorder="1" applyAlignment="1">
      <alignment horizontal="center" vertical="top" wrapText="1"/>
    </xf>
    <xf numFmtId="41" fontId="4" fillId="2" borderId="9" xfId="1" applyNumberFormat="1" applyFont="1" applyFill="1" applyBorder="1" applyAlignment="1">
      <alignment vertical="top" wrapText="1"/>
    </xf>
    <xf numFmtId="4" fontId="4" fillId="2" borderId="9" xfId="2" applyNumberFormat="1" applyFont="1" applyFill="1" applyBorder="1" applyAlignment="1">
      <alignment horizontal="center" vertical="top" wrapText="1"/>
    </xf>
    <xf numFmtId="41" fontId="4" fillId="0" borderId="9" xfId="1" applyNumberFormat="1" applyFont="1" applyBorder="1" applyAlignment="1">
      <alignment vertical="top" wrapText="1"/>
    </xf>
    <xf numFmtId="4" fontId="4" fillId="0" borderId="9" xfId="2" applyNumberFormat="1" applyFont="1" applyFill="1" applyBorder="1" applyAlignment="1">
      <alignment horizontal="center" vertical="top" wrapText="1"/>
    </xf>
    <xf numFmtId="4" fontId="4" fillId="0" borderId="7" xfId="2" applyNumberFormat="1" applyFont="1" applyFill="1" applyBorder="1" applyAlignment="1">
      <alignment horizontal="center" vertical="top" wrapText="1"/>
    </xf>
    <xf numFmtId="41" fontId="4" fillId="0" borderId="10" xfId="1" applyNumberFormat="1" applyFont="1" applyBorder="1" applyAlignment="1">
      <alignment vertical="top" wrapText="1"/>
    </xf>
    <xf numFmtId="4" fontId="4" fillId="0" borderId="10" xfId="2" applyNumberFormat="1" applyFont="1" applyFill="1" applyBorder="1" applyAlignment="1">
      <alignment horizontal="center" vertical="top" wrapText="1"/>
    </xf>
    <xf numFmtId="41" fontId="2" fillId="0" borderId="9" xfId="1" applyNumberFormat="1" applyFont="1" applyBorder="1" applyAlignment="1">
      <alignment vertical="top" wrapText="1"/>
    </xf>
    <xf numFmtId="4" fontId="4" fillId="0" borderId="9" xfId="2" applyNumberFormat="1" applyFont="1" applyFill="1" applyBorder="1" applyAlignment="1">
      <alignment vertical="top" wrapText="1"/>
    </xf>
    <xf numFmtId="4" fontId="4" fillId="0" borderId="7" xfId="2" applyNumberFormat="1" applyFont="1" applyFill="1" applyBorder="1" applyAlignment="1">
      <alignment vertical="top" wrapText="1"/>
    </xf>
    <xf numFmtId="3" fontId="0" fillId="0" borderId="0" xfId="0" applyNumberFormat="1" applyAlignment="1">
      <alignment horizontal="center"/>
    </xf>
    <xf numFmtId="0" fontId="2" fillId="0" borderId="1" xfId="2" applyFont="1" applyBorder="1" applyAlignment="1">
      <alignment horizontal="right"/>
    </xf>
    <xf numFmtId="0" fontId="4" fillId="0" borderId="0" xfId="2" applyFont="1" applyAlignment="1">
      <alignment horizontal="right"/>
    </xf>
    <xf numFmtId="0" fontId="2" fillId="0" borderId="1" xfId="2" applyFont="1" applyBorder="1" applyAlignment="1">
      <alignment horizontal="left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41" fontId="2" fillId="0" borderId="0" xfId="2" applyNumberFormat="1" applyFont="1"/>
    <xf numFmtId="41" fontId="0" fillId="0" borderId="0" xfId="0" applyNumberFormat="1" applyAlignment="1">
      <alignment horizontal="center"/>
    </xf>
    <xf numFmtId="41" fontId="4" fillId="0" borderId="0" xfId="2" applyNumberFormat="1" applyFont="1" applyBorder="1" applyAlignment="1"/>
    <xf numFmtId="0" fontId="4" fillId="0" borderId="11" xfId="2" applyFont="1" applyBorder="1" applyAlignment="1"/>
    <xf numFmtId="0" fontId="4" fillId="0" borderId="13" xfId="2" applyFont="1" applyBorder="1"/>
    <xf numFmtId="0" fontId="4" fillId="0" borderId="5" xfId="2" applyFont="1" applyBorder="1"/>
    <xf numFmtId="0" fontId="4" fillId="0" borderId="12" xfId="2" applyFont="1" applyBorder="1"/>
    <xf numFmtId="41" fontId="2" fillId="0" borderId="1" xfId="2" applyNumberFormat="1" applyFont="1" applyBorder="1" applyAlignment="1"/>
    <xf numFmtId="0" fontId="0" fillId="0" borderId="0" xfId="0" applyFill="1"/>
    <xf numFmtId="12" fontId="4" fillId="0" borderId="9" xfId="1" applyNumberFormat="1" applyFont="1" applyBorder="1"/>
    <xf numFmtId="4" fontId="4" fillId="0" borderId="0" xfId="2" applyNumberFormat="1" applyFont="1" applyFill="1" applyBorder="1" applyAlignment="1">
      <alignment horizontal="center"/>
    </xf>
    <xf numFmtId="0" fontId="4" fillId="0" borderId="0" xfId="2" applyFont="1" applyFill="1" applyAlignment="1">
      <alignment horizontal="right"/>
    </xf>
    <xf numFmtId="0" fontId="4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right"/>
    </xf>
    <xf numFmtId="0" fontId="2" fillId="0" borderId="0" xfId="2" applyFont="1" applyFill="1" applyBorder="1" applyAlignment="1">
      <alignment horizontal="left"/>
    </xf>
    <xf numFmtId="0" fontId="2" fillId="0" borderId="0" xfId="2" applyFont="1" applyFill="1" applyBorder="1"/>
    <xf numFmtId="0" fontId="2" fillId="0" borderId="0" xfId="2" applyFont="1" applyFill="1" applyBorder="1" applyAlignment="1"/>
    <xf numFmtId="0" fontId="2" fillId="0" borderId="0" xfId="2" applyFont="1" applyBorder="1"/>
    <xf numFmtId="0" fontId="2" fillId="0" borderId="0" xfId="2" applyFont="1" applyBorder="1"/>
    <xf numFmtId="0" fontId="4" fillId="0" borderId="0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2" fillId="0" borderId="0" xfId="2" applyFont="1" applyBorder="1"/>
    <xf numFmtId="0" fontId="4" fillId="0" borderId="3" xfId="2" applyFont="1" applyBorder="1" applyAlignment="1">
      <alignment vertical="top" wrapText="1"/>
    </xf>
    <xf numFmtId="0" fontId="4" fillId="0" borderId="0" xfId="2" applyFont="1" applyBorder="1" applyAlignment="1">
      <alignment vertical="top" wrapText="1"/>
    </xf>
    <xf numFmtId="0" fontId="2" fillId="0" borderId="0" xfId="2" applyFont="1" applyBorder="1" applyAlignment="1">
      <alignment vertical="top" wrapText="1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0" fontId="2" fillId="0" borderId="0" xfId="2" applyFont="1" applyBorder="1"/>
    <xf numFmtId="0" fontId="2" fillId="0" borderId="1" xfId="2" applyFont="1" applyBorder="1" applyAlignment="1">
      <alignment horizontal="left"/>
    </xf>
    <xf numFmtId="0" fontId="4" fillId="0" borderId="0" xfId="2" applyFont="1" applyAlignment="1">
      <alignment horizontal="right"/>
    </xf>
    <xf numFmtId="0" fontId="2" fillId="0" borderId="1" xfId="2" applyFont="1" applyBorder="1" applyAlignment="1">
      <alignment horizontal="right"/>
    </xf>
    <xf numFmtId="0" fontId="4" fillId="0" borderId="13" xfId="2" applyFont="1" applyBorder="1"/>
    <xf numFmtId="0" fontId="4" fillId="0" borderId="5" xfId="2" applyFont="1" applyBorder="1"/>
    <xf numFmtId="0" fontId="4" fillId="0" borderId="12" xfId="2" applyFont="1" applyBorder="1"/>
    <xf numFmtId="187" fontId="1" fillId="0" borderId="9" xfId="1" applyNumberFormat="1" applyFont="1" applyBorder="1"/>
    <xf numFmtId="0" fontId="4" fillId="0" borderId="0" xfId="2" applyFont="1" applyAlignment="1">
      <alignment horizontal="right"/>
    </xf>
    <xf numFmtId="0" fontId="2" fillId="0" borderId="1" xfId="2" applyFont="1" applyBorder="1" applyAlignment="1">
      <alignment horizontal="right"/>
    </xf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0" fontId="2" fillId="0" borderId="0" xfId="2" applyFont="1" applyBorder="1"/>
    <xf numFmtId="0" fontId="2" fillId="0" borderId="1" xfId="2" applyFont="1" applyBorder="1" applyAlignment="1">
      <alignment horizontal="left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4" fillId="0" borderId="13" xfId="2" applyFont="1" applyBorder="1"/>
    <xf numFmtId="0" fontId="4" fillId="0" borderId="5" xfId="2" applyFont="1" applyBorder="1"/>
    <xf numFmtId="0" fontId="4" fillId="0" borderId="12" xfId="2" applyFont="1" applyBorder="1"/>
    <xf numFmtId="187" fontId="1" fillId="0" borderId="9" xfId="1" applyNumberFormat="1" applyFont="1" applyBorder="1" applyAlignment="1">
      <alignment vertical="top" wrapText="1"/>
    </xf>
    <xf numFmtId="0" fontId="2" fillId="0" borderId="0" xfId="2" applyFont="1" applyBorder="1"/>
    <xf numFmtId="0" fontId="4" fillId="0" borderId="0" xfId="2" applyFont="1" applyBorder="1" applyAlignment="1">
      <alignment horizontal="center"/>
    </xf>
    <xf numFmtId="0" fontId="2" fillId="0" borderId="0" xfId="2" applyFont="1" applyBorder="1"/>
    <xf numFmtId="0" fontId="4" fillId="0" borderId="0" xfId="2" applyFont="1" applyBorder="1" applyAlignment="1">
      <alignment horizontal="center"/>
    </xf>
    <xf numFmtId="0" fontId="2" fillId="0" borderId="0" xfId="2" applyFont="1" applyBorder="1"/>
    <xf numFmtId="0" fontId="2" fillId="0" borderId="0" xfId="2" applyFont="1" applyBorder="1"/>
    <xf numFmtId="0" fontId="2" fillId="0" borderId="0" xfId="2" applyFont="1" applyBorder="1"/>
    <xf numFmtId="0" fontId="6" fillId="0" borderId="0" xfId="0" applyFont="1"/>
    <xf numFmtId="3" fontId="2" fillId="0" borderId="1" xfId="2" applyNumberFormat="1" applyFont="1" applyBorder="1" applyAlignment="1">
      <alignment horizontal="left" vertical="top"/>
    </xf>
    <xf numFmtId="0" fontId="4" fillId="0" borderId="11" xfId="2" applyFont="1" applyBorder="1" applyAlignment="1">
      <alignment horizontal="center"/>
    </xf>
    <xf numFmtId="0" fontId="4" fillId="0" borderId="4" xfId="2" applyFont="1" applyBorder="1" applyAlignment="1">
      <alignment horizontal="center"/>
    </xf>
    <xf numFmtId="0" fontId="4" fillId="0" borderId="0" xfId="2" applyFont="1" applyAlignment="1">
      <alignment horizontal="right"/>
    </xf>
    <xf numFmtId="0" fontId="4" fillId="0" borderId="0" xfId="2" applyFont="1" applyBorder="1" applyAlignment="1">
      <alignment horizontal="center"/>
    </xf>
    <xf numFmtId="0" fontId="2" fillId="0" borderId="1" xfId="2" applyFont="1" applyBorder="1" applyAlignment="1">
      <alignment horizontal="right"/>
    </xf>
    <xf numFmtId="0" fontId="4" fillId="0" borderId="7" xfId="2" applyFont="1" applyBorder="1"/>
    <xf numFmtId="0" fontId="2" fillId="0" borderId="5" xfId="2" applyFont="1" applyBorder="1" applyAlignment="1">
      <alignment horizontal="left"/>
    </xf>
    <xf numFmtId="0" fontId="2" fillId="0" borderId="12" xfId="2" applyFont="1" applyBorder="1" applyAlignment="1">
      <alignment horizontal="left"/>
    </xf>
    <xf numFmtId="0" fontId="4" fillId="0" borderId="3" xfId="2" applyFont="1" applyBorder="1"/>
    <xf numFmtId="0" fontId="4" fillId="0" borderId="0" xfId="2" applyFont="1" applyBorder="1"/>
    <xf numFmtId="0" fontId="4" fillId="0" borderId="2" xfId="2" applyFont="1" applyBorder="1"/>
    <xf numFmtId="3" fontId="2" fillId="0" borderId="0" xfId="2" applyNumberFormat="1" applyFont="1" applyBorder="1" applyAlignment="1">
      <alignment vertical="top"/>
    </xf>
    <xf numFmtId="0" fontId="4" fillId="0" borderId="0" xfId="2" applyFont="1" applyAlignment="1">
      <alignment horizontal="right" vertical="top" wrapText="1"/>
    </xf>
    <xf numFmtId="0" fontId="4" fillId="0" borderId="0" xfId="2" applyFont="1" applyBorder="1" applyAlignment="1">
      <alignment horizontal="center" vertical="top" wrapText="1"/>
    </xf>
    <xf numFmtId="0" fontId="2" fillId="0" borderId="1" xfId="2" applyFont="1" applyBorder="1" applyAlignment="1">
      <alignment horizontal="right" vertical="top" wrapText="1"/>
    </xf>
    <xf numFmtId="0" fontId="4" fillId="0" borderId="7" xfId="2" applyFont="1" applyBorder="1" applyAlignment="1">
      <alignment vertical="top" wrapText="1"/>
    </xf>
    <xf numFmtId="0" fontId="2" fillId="0" borderId="5" xfId="2" applyFont="1" applyBorder="1" applyAlignment="1">
      <alignment horizontal="left" vertical="top" wrapText="1"/>
    </xf>
    <xf numFmtId="0" fontId="2" fillId="0" borderId="12" xfId="2" applyFont="1" applyBorder="1" applyAlignment="1">
      <alignment horizontal="left" vertical="top" wrapText="1"/>
    </xf>
    <xf numFmtId="0" fontId="4" fillId="0" borderId="11" xfId="2" applyFont="1" applyBorder="1" applyAlignment="1">
      <alignment horizontal="center" vertical="top" wrapText="1"/>
    </xf>
    <xf numFmtId="0" fontId="4" fillId="0" borderId="4" xfId="2" applyFont="1" applyBorder="1" applyAlignment="1">
      <alignment horizontal="center" vertical="top" wrapText="1"/>
    </xf>
    <xf numFmtId="0" fontId="4" fillId="0" borderId="3" xfId="2" applyFont="1" applyBorder="1" applyAlignment="1">
      <alignment vertical="top" wrapText="1"/>
    </xf>
    <xf numFmtId="0" fontId="4" fillId="0" borderId="0" xfId="2" applyFont="1" applyBorder="1" applyAlignment="1">
      <alignment vertical="top" wrapText="1"/>
    </xf>
    <xf numFmtId="0" fontId="4" fillId="0" borderId="2" xfId="2" applyFont="1" applyBorder="1" applyAlignment="1">
      <alignment vertical="top" wrapText="1"/>
    </xf>
    <xf numFmtId="0" fontId="2" fillId="0" borderId="0" xfId="2" applyFont="1" applyBorder="1" applyAlignment="1">
      <alignment vertical="top" wrapText="1"/>
    </xf>
    <xf numFmtId="0" fontId="2" fillId="0" borderId="1" xfId="2" applyFont="1" applyBorder="1" applyAlignment="1">
      <alignment horizontal="left" vertical="top" wrapText="1"/>
    </xf>
    <xf numFmtId="0" fontId="2" fillId="0" borderId="0" xfId="2" applyFont="1" applyBorder="1"/>
    <xf numFmtId="0" fontId="2" fillId="0" borderId="1" xfId="2" applyFont="1" applyBorder="1" applyAlignment="1">
      <alignment horizontal="left"/>
    </xf>
    <xf numFmtId="0" fontId="2" fillId="0" borderId="3" xfId="2" applyFont="1" applyBorder="1"/>
    <xf numFmtId="0" fontId="2" fillId="0" borderId="11" xfId="2" applyFont="1" applyBorder="1" applyAlignment="1">
      <alignment horizontal="left"/>
    </xf>
    <xf numFmtId="0" fontId="4" fillId="0" borderId="0" xfId="2" applyFont="1" applyBorder="1" applyAlignment="1">
      <alignment horizontal="center" wrapText="1"/>
    </xf>
    <xf numFmtId="0" fontId="0" fillId="0" borderId="0" xfId="0" applyAlignment="1">
      <alignment horizontal="center" wrapText="1"/>
    </xf>
    <xf numFmtId="41" fontId="2" fillId="0" borderId="0" xfId="2" applyNumberFormat="1" applyFont="1" applyBorder="1" applyAlignment="1">
      <alignment vertical="top"/>
    </xf>
    <xf numFmtId="41" fontId="2" fillId="0" borderId="1" xfId="2" applyNumberFormat="1" applyFont="1" applyBorder="1" applyAlignment="1">
      <alignment horizontal="left" vertical="top"/>
    </xf>
  </cellXfs>
  <cellStyles count="3">
    <cellStyle name="เครื่องหมายจุลภาค" xfId="1" builtinId="3"/>
    <cellStyle name="ปกติ" xfId="0" builtinId="0"/>
    <cellStyle name="ปกติ_Sheet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717177</xdr:colOff>
      <xdr:row>94</xdr:row>
      <xdr:rowOff>57150</xdr:rowOff>
    </xdr:from>
    <xdr:to>
      <xdr:col>5</xdr:col>
      <xdr:colOff>896470</xdr:colOff>
      <xdr:row>95</xdr:row>
      <xdr:rowOff>33618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079752" y="2185987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94</xdr:row>
      <xdr:rowOff>95249</xdr:rowOff>
    </xdr:from>
    <xdr:to>
      <xdr:col>5</xdr:col>
      <xdr:colOff>847725</xdr:colOff>
      <xdr:row>95</xdr:row>
      <xdr:rowOff>22410</xdr:rowOff>
    </xdr:to>
    <xdr:sp macro="" textlink="">
      <xdr:nvSpPr>
        <xdr:cNvPr id="3" name="Line 67"/>
        <xdr:cNvSpPr>
          <a:spLocks noChangeShapeType="1"/>
        </xdr:cNvSpPr>
      </xdr:nvSpPr>
      <xdr:spPr bwMode="auto">
        <a:xfrm flipV="1">
          <a:off x="6113369" y="2189797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72837</xdr:rowOff>
    </xdr:from>
    <xdr:to>
      <xdr:col>5</xdr:col>
      <xdr:colOff>896470</xdr:colOff>
      <xdr:row>5</xdr:row>
      <xdr:rowOff>49305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6079752" y="1053912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110936</xdr:rowOff>
    </xdr:from>
    <xdr:to>
      <xdr:col>5</xdr:col>
      <xdr:colOff>847725</xdr:colOff>
      <xdr:row>5</xdr:row>
      <xdr:rowOff>38097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6113369" y="1092011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95</xdr:row>
      <xdr:rowOff>0</xdr:rowOff>
    </xdr:from>
    <xdr:to>
      <xdr:col>5</xdr:col>
      <xdr:colOff>896485</xdr:colOff>
      <xdr:row>95</xdr:row>
      <xdr:rowOff>211791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079767" y="2204085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64</xdr:row>
      <xdr:rowOff>57150</xdr:rowOff>
    </xdr:from>
    <xdr:to>
      <xdr:col>5</xdr:col>
      <xdr:colOff>896470</xdr:colOff>
      <xdr:row>65</xdr:row>
      <xdr:rowOff>33618</xdr:rowOff>
    </xdr:to>
    <xdr:sp macro="" textlink="">
      <xdr:nvSpPr>
        <xdr:cNvPr id="7" name="Rectangle 1"/>
        <xdr:cNvSpPr>
          <a:spLocks noChangeArrowheads="1"/>
        </xdr:cNvSpPr>
      </xdr:nvSpPr>
      <xdr:spPr bwMode="auto">
        <a:xfrm>
          <a:off x="6079752" y="1503045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64</xdr:row>
      <xdr:rowOff>95249</xdr:rowOff>
    </xdr:from>
    <xdr:to>
      <xdr:col>5</xdr:col>
      <xdr:colOff>847725</xdr:colOff>
      <xdr:row>65</xdr:row>
      <xdr:rowOff>22410</xdr:rowOff>
    </xdr:to>
    <xdr:sp macro="" textlink="">
      <xdr:nvSpPr>
        <xdr:cNvPr id="8" name="Line 67"/>
        <xdr:cNvSpPr>
          <a:spLocks noChangeShapeType="1"/>
        </xdr:cNvSpPr>
      </xdr:nvSpPr>
      <xdr:spPr bwMode="auto">
        <a:xfrm flipV="1">
          <a:off x="6113369" y="1506854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65</xdr:row>
      <xdr:rowOff>0</xdr:rowOff>
    </xdr:from>
    <xdr:to>
      <xdr:col>5</xdr:col>
      <xdr:colOff>896485</xdr:colOff>
      <xdr:row>65</xdr:row>
      <xdr:rowOff>211791</xdr:rowOff>
    </xdr:to>
    <xdr:sp macro="" textlink="">
      <xdr:nvSpPr>
        <xdr:cNvPr id="9" name="Rectangle 1"/>
        <xdr:cNvSpPr>
          <a:spLocks noChangeArrowheads="1"/>
        </xdr:cNvSpPr>
      </xdr:nvSpPr>
      <xdr:spPr bwMode="auto">
        <a:xfrm>
          <a:off x="6079767" y="1521142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34</xdr:row>
      <xdr:rowOff>57150</xdr:rowOff>
    </xdr:from>
    <xdr:to>
      <xdr:col>5</xdr:col>
      <xdr:colOff>896470</xdr:colOff>
      <xdr:row>35</xdr:row>
      <xdr:rowOff>33618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6079752" y="795337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34</xdr:row>
      <xdr:rowOff>95249</xdr:rowOff>
    </xdr:from>
    <xdr:to>
      <xdr:col>5</xdr:col>
      <xdr:colOff>847725</xdr:colOff>
      <xdr:row>35</xdr:row>
      <xdr:rowOff>22410</xdr:rowOff>
    </xdr:to>
    <xdr:sp macro="" textlink="">
      <xdr:nvSpPr>
        <xdr:cNvPr id="11" name="Line 67"/>
        <xdr:cNvSpPr>
          <a:spLocks noChangeShapeType="1"/>
        </xdr:cNvSpPr>
      </xdr:nvSpPr>
      <xdr:spPr bwMode="auto">
        <a:xfrm flipV="1">
          <a:off x="6113369" y="799147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35</xdr:row>
      <xdr:rowOff>0</xdr:rowOff>
    </xdr:from>
    <xdr:to>
      <xdr:col>5</xdr:col>
      <xdr:colOff>896485</xdr:colOff>
      <xdr:row>35</xdr:row>
      <xdr:rowOff>211791</xdr:rowOff>
    </xdr:to>
    <xdr:sp macro="" textlink="">
      <xdr:nvSpPr>
        <xdr:cNvPr id="12" name="Rectangle 1"/>
        <xdr:cNvSpPr>
          <a:spLocks noChangeArrowheads="1"/>
        </xdr:cNvSpPr>
      </xdr:nvSpPr>
      <xdr:spPr bwMode="auto">
        <a:xfrm>
          <a:off x="6079767" y="813435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57150</xdr:rowOff>
    </xdr:from>
    <xdr:to>
      <xdr:col>5</xdr:col>
      <xdr:colOff>896470</xdr:colOff>
      <xdr:row>5</xdr:row>
      <xdr:rowOff>33618</xdr:rowOff>
    </xdr:to>
    <xdr:sp macro="" textlink="">
      <xdr:nvSpPr>
        <xdr:cNvPr id="13" name="Rectangle 1"/>
        <xdr:cNvSpPr>
          <a:spLocks noChangeArrowheads="1"/>
        </xdr:cNvSpPr>
      </xdr:nvSpPr>
      <xdr:spPr bwMode="auto">
        <a:xfrm>
          <a:off x="6079752" y="103822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95249</xdr:rowOff>
    </xdr:from>
    <xdr:to>
      <xdr:col>5</xdr:col>
      <xdr:colOff>847725</xdr:colOff>
      <xdr:row>5</xdr:row>
      <xdr:rowOff>22410</xdr:rowOff>
    </xdr:to>
    <xdr:sp macro="" textlink="">
      <xdr:nvSpPr>
        <xdr:cNvPr id="14" name="Line 67"/>
        <xdr:cNvSpPr>
          <a:spLocks noChangeShapeType="1"/>
        </xdr:cNvSpPr>
      </xdr:nvSpPr>
      <xdr:spPr bwMode="auto">
        <a:xfrm flipV="1">
          <a:off x="6113369" y="107632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5</xdr:row>
      <xdr:rowOff>0</xdr:rowOff>
    </xdr:from>
    <xdr:to>
      <xdr:col>5</xdr:col>
      <xdr:colOff>896485</xdr:colOff>
      <xdr:row>5</xdr:row>
      <xdr:rowOff>211791</xdr:rowOff>
    </xdr:to>
    <xdr:sp macro="" textlink="">
      <xdr:nvSpPr>
        <xdr:cNvPr id="15" name="Rectangle 1"/>
        <xdr:cNvSpPr>
          <a:spLocks noChangeArrowheads="1"/>
        </xdr:cNvSpPr>
      </xdr:nvSpPr>
      <xdr:spPr bwMode="auto">
        <a:xfrm>
          <a:off x="6079767" y="121920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124</xdr:row>
      <xdr:rowOff>57150</xdr:rowOff>
    </xdr:from>
    <xdr:to>
      <xdr:col>5</xdr:col>
      <xdr:colOff>896470</xdr:colOff>
      <xdr:row>125</xdr:row>
      <xdr:rowOff>33618</xdr:rowOff>
    </xdr:to>
    <xdr:sp macro="" textlink="">
      <xdr:nvSpPr>
        <xdr:cNvPr id="16" name="Rectangle 1"/>
        <xdr:cNvSpPr>
          <a:spLocks noChangeArrowheads="1"/>
        </xdr:cNvSpPr>
      </xdr:nvSpPr>
      <xdr:spPr bwMode="auto">
        <a:xfrm>
          <a:off x="6079752" y="2901315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124</xdr:row>
      <xdr:rowOff>95249</xdr:rowOff>
    </xdr:from>
    <xdr:to>
      <xdr:col>5</xdr:col>
      <xdr:colOff>847725</xdr:colOff>
      <xdr:row>125</xdr:row>
      <xdr:rowOff>22410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6113369" y="2905124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125</xdr:row>
      <xdr:rowOff>0</xdr:rowOff>
    </xdr:from>
    <xdr:to>
      <xdr:col>5</xdr:col>
      <xdr:colOff>896485</xdr:colOff>
      <xdr:row>125</xdr:row>
      <xdr:rowOff>211791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6079767" y="2919412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154</xdr:row>
      <xdr:rowOff>57150</xdr:rowOff>
    </xdr:from>
    <xdr:to>
      <xdr:col>5</xdr:col>
      <xdr:colOff>896470</xdr:colOff>
      <xdr:row>155</xdr:row>
      <xdr:rowOff>33618</xdr:rowOff>
    </xdr:to>
    <xdr:sp macro="" textlink="">
      <xdr:nvSpPr>
        <xdr:cNvPr id="19" name="Rectangle 1"/>
        <xdr:cNvSpPr>
          <a:spLocks noChangeArrowheads="1"/>
        </xdr:cNvSpPr>
      </xdr:nvSpPr>
      <xdr:spPr bwMode="auto">
        <a:xfrm>
          <a:off x="6079752" y="3535680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154</xdr:row>
      <xdr:rowOff>95249</xdr:rowOff>
    </xdr:from>
    <xdr:to>
      <xdr:col>5</xdr:col>
      <xdr:colOff>847725</xdr:colOff>
      <xdr:row>155</xdr:row>
      <xdr:rowOff>22410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6113369" y="3539489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155</xdr:row>
      <xdr:rowOff>0</xdr:rowOff>
    </xdr:from>
    <xdr:to>
      <xdr:col>5</xdr:col>
      <xdr:colOff>896485</xdr:colOff>
      <xdr:row>155</xdr:row>
      <xdr:rowOff>211791</xdr:rowOff>
    </xdr:to>
    <xdr:sp macro="" textlink="">
      <xdr:nvSpPr>
        <xdr:cNvPr id="21" name="Rectangle 1"/>
        <xdr:cNvSpPr>
          <a:spLocks noChangeArrowheads="1"/>
        </xdr:cNvSpPr>
      </xdr:nvSpPr>
      <xdr:spPr bwMode="auto">
        <a:xfrm>
          <a:off x="6079767" y="3553777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184</xdr:row>
      <xdr:rowOff>57150</xdr:rowOff>
    </xdr:from>
    <xdr:to>
      <xdr:col>5</xdr:col>
      <xdr:colOff>896470</xdr:colOff>
      <xdr:row>185</xdr:row>
      <xdr:rowOff>33618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6079752" y="42138600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184</xdr:row>
      <xdr:rowOff>95249</xdr:rowOff>
    </xdr:from>
    <xdr:to>
      <xdr:col>5</xdr:col>
      <xdr:colOff>847725</xdr:colOff>
      <xdr:row>185</xdr:row>
      <xdr:rowOff>22410</xdr:rowOff>
    </xdr:to>
    <xdr:sp macro="" textlink="">
      <xdr:nvSpPr>
        <xdr:cNvPr id="23" name="Line 67"/>
        <xdr:cNvSpPr>
          <a:spLocks noChangeShapeType="1"/>
        </xdr:cNvSpPr>
      </xdr:nvSpPr>
      <xdr:spPr bwMode="auto">
        <a:xfrm flipV="1">
          <a:off x="6113369" y="4217669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185</xdr:row>
      <xdr:rowOff>0</xdr:rowOff>
    </xdr:from>
    <xdr:to>
      <xdr:col>5</xdr:col>
      <xdr:colOff>896485</xdr:colOff>
      <xdr:row>185</xdr:row>
      <xdr:rowOff>211791</xdr:rowOff>
    </xdr:to>
    <xdr:sp macro="" textlink="">
      <xdr:nvSpPr>
        <xdr:cNvPr id="24" name="Rectangle 1"/>
        <xdr:cNvSpPr>
          <a:spLocks noChangeArrowheads="1"/>
        </xdr:cNvSpPr>
      </xdr:nvSpPr>
      <xdr:spPr bwMode="auto">
        <a:xfrm>
          <a:off x="6079767" y="42319575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214</xdr:row>
      <xdr:rowOff>57150</xdr:rowOff>
    </xdr:from>
    <xdr:to>
      <xdr:col>5</xdr:col>
      <xdr:colOff>896470</xdr:colOff>
      <xdr:row>215</xdr:row>
      <xdr:rowOff>33618</xdr:rowOff>
    </xdr:to>
    <xdr:sp macro="" textlink="">
      <xdr:nvSpPr>
        <xdr:cNvPr id="25" name="Rectangle 1"/>
        <xdr:cNvSpPr>
          <a:spLocks noChangeArrowheads="1"/>
        </xdr:cNvSpPr>
      </xdr:nvSpPr>
      <xdr:spPr bwMode="auto">
        <a:xfrm>
          <a:off x="6079752" y="4881562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214</xdr:row>
      <xdr:rowOff>95249</xdr:rowOff>
    </xdr:from>
    <xdr:to>
      <xdr:col>5</xdr:col>
      <xdr:colOff>847725</xdr:colOff>
      <xdr:row>215</xdr:row>
      <xdr:rowOff>22410</xdr:rowOff>
    </xdr:to>
    <xdr:sp macro="" textlink="">
      <xdr:nvSpPr>
        <xdr:cNvPr id="26" name="Line 67"/>
        <xdr:cNvSpPr>
          <a:spLocks noChangeShapeType="1"/>
        </xdr:cNvSpPr>
      </xdr:nvSpPr>
      <xdr:spPr bwMode="auto">
        <a:xfrm flipV="1">
          <a:off x="6113369" y="4885372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215</xdr:row>
      <xdr:rowOff>0</xdr:rowOff>
    </xdr:from>
    <xdr:to>
      <xdr:col>5</xdr:col>
      <xdr:colOff>896485</xdr:colOff>
      <xdr:row>215</xdr:row>
      <xdr:rowOff>211791</xdr:rowOff>
    </xdr:to>
    <xdr:sp macro="" textlink="">
      <xdr:nvSpPr>
        <xdr:cNvPr id="27" name="Rectangle 1"/>
        <xdr:cNvSpPr>
          <a:spLocks noChangeArrowheads="1"/>
        </xdr:cNvSpPr>
      </xdr:nvSpPr>
      <xdr:spPr bwMode="auto">
        <a:xfrm>
          <a:off x="6079767" y="4899660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244</xdr:row>
      <xdr:rowOff>57150</xdr:rowOff>
    </xdr:from>
    <xdr:to>
      <xdr:col>5</xdr:col>
      <xdr:colOff>896470</xdr:colOff>
      <xdr:row>245</xdr:row>
      <xdr:rowOff>33618</xdr:rowOff>
    </xdr:to>
    <xdr:sp macro="" textlink="">
      <xdr:nvSpPr>
        <xdr:cNvPr id="28" name="Rectangle 1"/>
        <xdr:cNvSpPr>
          <a:spLocks noChangeArrowheads="1"/>
        </xdr:cNvSpPr>
      </xdr:nvSpPr>
      <xdr:spPr bwMode="auto">
        <a:xfrm>
          <a:off x="6079752" y="5548312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244</xdr:row>
      <xdr:rowOff>95249</xdr:rowOff>
    </xdr:from>
    <xdr:to>
      <xdr:col>5</xdr:col>
      <xdr:colOff>847725</xdr:colOff>
      <xdr:row>245</xdr:row>
      <xdr:rowOff>22410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6113369" y="5552122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245</xdr:row>
      <xdr:rowOff>0</xdr:rowOff>
    </xdr:from>
    <xdr:to>
      <xdr:col>5</xdr:col>
      <xdr:colOff>896485</xdr:colOff>
      <xdr:row>245</xdr:row>
      <xdr:rowOff>211791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6079767" y="5566410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275</xdr:row>
      <xdr:rowOff>57150</xdr:rowOff>
    </xdr:from>
    <xdr:to>
      <xdr:col>5</xdr:col>
      <xdr:colOff>896470</xdr:colOff>
      <xdr:row>276</xdr:row>
      <xdr:rowOff>33618</xdr:rowOff>
    </xdr:to>
    <xdr:sp macro="" textlink="">
      <xdr:nvSpPr>
        <xdr:cNvPr id="31" name="Rectangle 1"/>
        <xdr:cNvSpPr>
          <a:spLocks noChangeArrowheads="1"/>
        </xdr:cNvSpPr>
      </xdr:nvSpPr>
      <xdr:spPr bwMode="auto">
        <a:xfrm>
          <a:off x="6079752" y="22469475"/>
          <a:ext cx="179293" cy="2145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275</xdr:row>
      <xdr:rowOff>95249</xdr:rowOff>
    </xdr:from>
    <xdr:to>
      <xdr:col>5</xdr:col>
      <xdr:colOff>847725</xdr:colOff>
      <xdr:row>276</xdr:row>
      <xdr:rowOff>22410</xdr:rowOff>
    </xdr:to>
    <xdr:sp macro="" textlink="">
      <xdr:nvSpPr>
        <xdr:cNvPr id="32" name="Line 67"/>
        <xdr:cNvSpPr>
          <a:spLocks noChangeShapeType="1"/>
        </xdr:cNvSpPr>
      </xdr:nvSpPr>
      <xdr:spPr bwMode="auto">
        <a:xfrm flipV="1">
          <a:off x="6113369" y="22507574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276</xdr:row>
      <xdr:rowOff>0</xdr:rowOff>
    </xdr:from>
    <xdr:to>
      <xdr:col>5</xdr:col>
      <xdr:colOff>896485</xdr:colOff>
      <xdr:row>276</xdr:row>
      <xdr:rowOff>211791</xdr:rowOff>
    </xdr:to>
    <xdr:sp macro="" textlink="">
      <xdr:nvSpPr>
        <xdr:cNvPr id="33" name="Rectangle 1"/>
        <xdr:cNvSpPr>
          <a:spLocks noChangeArrowheads="1"/>
        </xdr:cNvSpPr>
      </xdr:nvSpPr>
      <xdr:spPr bwMode="auto">
        <a:xfrm>
          <a:off x="6079767" y="22650450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/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/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/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/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/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/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/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/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/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/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/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/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/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/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/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/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/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/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/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/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/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/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/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/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/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/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/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/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/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/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/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/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/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/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/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/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/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/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/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/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/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/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/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/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/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/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/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/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/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/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/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/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/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/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/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/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/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985405</xdr:colOff>
      <xdr:row>215</xdr:row>
      <xdr:rowOff>45027</xdr:rowOff>
    </xdr:from>
    <xdr:to>
      <xdr:col>6</xdr:col>
      <xdr:colOff>12989</xdr:colOff>
      <xdr:row>215</xdr:row>
      <xdr:rowOff>311727</xdr:rowOff>
    </xdr:to>
    <xdr:sp macro="" textlink="">
      <xdr:nvSpPr>
        <xdr:cNvPr id="1771480" name="Rectangle 3"/>
        <xdr:cNvSpPr>
          <a:spLocks noChangeArrowheads="1"/>
        </xdr:cNvSpPr>
      </xdr:nvSpPr>
      <xdr:spPr bwMode="auto">
        <a:xfrm>
          <a:off x="9090314" y="8952807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985405</xdr:colOff>
      <xdr:row>216</xdr:row>
      <xdr:rowOff>45027</xdr:rowOff>
    </xdr:from>
    <xdr:to>
      <xdr:col>6</xdr:col>
      <xdr:colOff>12989</xdr:colOff>
      <xdr:row>216</xdr:row>
      <xdr:rowOff>311727</xdr:rowOff>
    </xdr:to>
    <xdr:sp macro="" textlink="">
      <xdr:nvSpPr>
        <xdr:cNvPr id="1771482" name="Rectangle 2"/>
        <xdr:cNvSpPr>
          <a:spLocks noChangeArrowheads="1"/>
        </xdr:cNvSpPr>
      </xdr:nvSpPr>
      <xdr:spPr bwMode="auto">
        <a:xfrm>
          <a:off x="9090314" y="8994370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1033030</xdr:colOff>
      <xdr:row>216</xdr:row>
      <xdr:rowOff>64077</xdr:rowOff>
    </xdr:from>
    <xdr:to>
      <xdr:col>6</xdr:col>
      <xdr:colOff>12989</xdr:colOff>
      <xdr:row>216</xdr:row>
      <xdr:rowOff>302202</xdr:rowOff>
    </xdr:to>
    <xdr:sp macro="" textlink="">
      <xdr:nvSpPr>
        <xdr:cNvPr id="1771483" name="Line 67"/>
        <xdr:cNvSpPr>
          <a:spLocks noChangeShapeType="1"/>
        </xdr:cNvSpPr>
      </xdr:nvSpPr>
      <xdr:spPr bwMode="auto">
        <a:xfrm flipV="1">
          <a:off x="9137939" y="8996275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1033030</xdr:colOff>
      <xdr:row>215</xdr:row>
      <xdr:rowOff>83127</xdr:rowOff>
    </xdr:from>
    <xdr:to>
      <xdr:col>6</xdr:col>
      <xdr:colOff>12989</xdr:colOff>
      <xdr:row>215</xdr:row>
      <xdr:rowOff>321252</xdr:rowOff>
    </xdr:to>
    <xdr:sp macro="" textlink="">
      <xdr:nvSpPr>
        <xdr:cNvPr id="1771484" name="Line 67"/>
        <xdr:cNvSpPr>
          <a:spLocks noChangeShapeType="1"/>
        </xdr:cNvSpPr>
      </xdr:nvSpPr>
      <xdr:spPr bwMode="auto">
        <a:xfrm flipV="1">
          <a:off x="9137939" y="8956617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1065933</xdr:colOff>
      <xdr:row>154</xdr:row>
      <xdr:rowOff>41563</xdr:rowOff>
    </xdr:from>
    <xdr:to>
      <xdr:col>6</xdr:col>
      <xdr:colOff>93517</xdr:colOff>
      <xdr:row>154</xdr:row>
      <xdr:rowOff>314324</xdr:rowOff>
    </xdr:to>
    <xdr:sp macro="" textlink="">
      <xdr:nvSpPr>
        <xdr:cNvPr id="1771485" name="Rectangle 1"/>
        <xdr:cNvSpPr>
          <a:spLocks noChangeArrowheads="1"/>
        </xdr:cNvSpPr>
      </xdr:nvSpPr>
      <xdr:spPr bwMode="auto">
        <a:xfrm>
          <a:off x="9170842" y="64136154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1065933</xdr:colOff>
      <xdr:row>155</xdr:row>
      <xdr:rowOff>41563</xdr:rowOff>
    </xdr:from>
    <xdr:to>
      <xdr:col>6</xdr:col>
      <xdr:colOff>93517</xdr:colOff>
      <xdr:row>155</xdr:row>
      <xdr:rowOff>314325</xdr:rowOff>
    </xdr:to>
    <xdr:sp macro="" textlink="">
      <xdr:nvSpPr>
        <xdr:cNvPr id="1771486" name="Rectangle 2"/>
        <xdr:cNvSpPr>
          <a:spLocks noChangeArrowheads="1"/>
        </xdr:cNvSpPr>
      </xdr:nvSpPr>
      <xdr:spPr bwMode="auto">
        <a:xfrm>
          <a:off x="9170842" y="64551790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1113558</xdr:colOff>
      <xdr:row>154</xdr:row>
      <xdr:rowOff>79663</xdr:rowOff>
    </xdr:from>
    <xdr:to>
      <xdr:col>6</xdr:col>
      <xdr:colOff>93517</xdr:colOff>
      <xdr:row>154</xdr:row>
      <xdr:rowOff>323849</xdr:rowOff>
    </xdr:to>
    <xdr:sp macro="" textlink="">
      <xdr:nvSpPr>
        <xdr:cNvPr id="1771488" name="Line 67"/>
        <xdr:cNvSpPr>
          <a:spLocks noChangeShapeType="1"/>
        </xdr:cNvSpPr>
      </xdr:nvSpPr>
      <xdr:spPr bwMode="auto">
        <a:xfrm flipV="1">
          <a:off x="9218467" y="64174254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949902</xdr:colOff>
      <xdr:row>4</xdr:row>
      <xdr:rowOff>18185</xdr:rowOff>
    </xdr:from>
    <xdr:to>
      <xdr:col>5</xdr:col>
      <xdr:colOff>1207077</xdr:colOff>
      <xdr:row>4</xdr:row>
      <xdr:rowOff>262372</xdr:rowOff>
    </xdr:to>
    <xdr:sp macro="" textlink="">
      <xdr:nvSpPr>
        <xdr:cNvPr id="1771497" name="Rectangle 1"/>
        <xdr:cNvSpPr>
          <a:spLocks noChangeArrowheads="1"/>
        </xdr:cNvSpPr>
      </xdr:nvSpPr>
      <xdr:spPr bwMode="auto">
        <a:xfrm>
          <a:off x="9054811" y="1680730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949902</xdr:colOff>
      <xdr:row>5</xdr:row>
      <xdr:rowOff>18185</xdr:rowOff>
    </xdr:from>
    <xdr:to>
      <xdr:col>5</xdr:col>
      <xdr:colOff>1207077</xdr:colOff>
      <xdr:row>5</xdr:row>
      <xdr:rowOff>262371</xdr:rowOff>
    </xdr:to>
    <xdr:sp macro="" textlink="">
      <xdr:nvSpPr>
        <xdr:cNvPr id="1771498" name="Rectangle 2"/>
        <xdr:cNvSpPr>
          <a:spLocks noChangeArrowheads="1"/>
        </xdr:cNvSpPr>
      </xdr:nvSpPr>
      <xdr:spPr bwMode="auto">
        <a:xfrm>
          <a:off x="9054811" y="2096367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997527</xdr:colOff>
      <xdr:row>5</xdr:row>
      <xdr:rowOff>37235</xdr:rowOff>
    </xdr:from>
    <xdr:to>
      <xdr:col>5</xdr:col>
      <xdr:colOff>1207077</xdr:colOff>
      <xdr:row>5</xdr:row>
      <xdr:rowOff>252846</xdr:rowOff>
    </xdr:to>
    <xdr:sp macro="" textlink="">
      <xdr:nvSpPr>
        <xdr:cNvPr id="1771499" name="Line 67"/>
        <xdr:cNvSpPr>
          <a:spLocks noChangeShapeType="1"/>
        </xdr:cNvSpPr>
      </xdr:nvSpPr>
      <xdr:spPr bwMode="auto">
        <a:xfrm flipV="1">
          <a:off x="9102436" y="2115417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997527</xdr:colOff>
      <xdr:row>4</xdr:row>
      <xdr:rowOff>56285</xdr:rowOff>
    </xdr:from>
    <xdr:to>
      <xdr:col>5</xdr:col>
      <xdr:colOff>1207077</xdr:colOff>
      <xdr:row>4</xdr:row>
      <xdr:rowOff>271897</xdr:rowOff>
    </xdr:to>
    <xdr:sp macro="" textlink="">
      <xdr:nvSpPr>
        <xdr:cNvPr id="1771500" name="Line 67"/>
        <xdr:cNvSpPr>
          <a:spLocks noChangeShapeType="1"/>
        </xdr:cNvSpPr>
      </xdr:nvSpPr>
      <xdr:spPr bwMode="auto">
        <a:xfrm flipV="1">
          <a:off x="9102436" y="1718830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948170</xdr:colOff>
      <xdr:row>34</xdr:row>
      <xdr:rowOff>110837</xdr:rowOff>
    </xdr:from>
    <xdr:to>
      <xdr:col>5</xdr:col>
      <xdr:colOff>1205345</xdr:colOff>
      <xdr:row>34</xdr:row>
      <xdr:rowOff>368012</xdr:rowOff>
    </xdr:to>
    <xdr:sp macro="" textlink="">
      <xdr:nvSpPr>
        <xdr:cNvPr id="1801283" name="Rectangle 1"/>
        <xdr:cNvSpPr>
          <a:spLocks noChangeArrowheads="1"/>
        </xdr:cNvSpPr>
      </xdr:nvSpPr>
      <xdr:spPr bwMode="auto">
        <a:xfrm>
          <a:off x="9053079" y="14259792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948170</xdr:colOff>
      <xdr:row>35</xdr:row>
      <xdr:rowOff>110837</xdr:rowOff>
    </xdr:from>
    <xdr:to>
      <xdr:col>5</xdr:col>
      <xdr:colOff>1205345</xdr:colOff>
      <xdr:row>35</xdr:row>
      <xdr:rowOff>368012</xdr:rowOff>
    </xdr:to>
    <xdr:sp macro="" textlink="">
      <xdr:nvSpPr>
        <xdr:cNvPr id="1801284" name="Rectangle 2"/>
        <xdr:cNvSpPr>
          <a:spLocks noChangeArrowheads="1"/>
        </xdr:cNvSpPr>
      </xdr:nvSpPr>
      <xdr:spPr bwMode="auto">
        <a:xfrm>
          <a:off x="9053079" y="14675428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995795</xdr:colOff>
      <xdr:row>35</xdr:row>
      <xdr:rowOff>129887</xdr:rowOff>
    </xdr:from>
    <xdr:to>
      <xdr:col>5</xdr:col>
      <xdr:colOff>1205345</xdr:colOff>
      <xdr:row>35</xdr:row>
      <xdr:rowOff>358487</xdr:rowOff>
    </xdr:to>
    <xdr:sp macro="" textlink="">
      <xdr:nvSpPr>
        <xdr:cNvPr id="1801285" name="Line 67"/>
        <xdr:cNvSpPr>
          <a:spLocks noChangeShapeType="1"/>
        </xdr:cNvSpPr>
      </xdr:nvSpPr>
      <xdr:spPr bwMode="auto">
        <a:xfrm flipV="1">
          <a:off x="9100704" y="14694478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995795</xdr:colOff>
      <xdr:row>34</xdr:row>
      <xdr:rowOff>148937</xdr:rowOff>
    </xdr:from>
    <xdr:to>
      <xdr:col>5</xdr:col>
      <xdr:colOff>1205345</xdr:colOff>
      <xdr:row>34</xdr:row>
      <xdr:rowOff>377537</xdr:rowOff>
    </xdr:to>
    <xdr:sp macro="" textlink="">
      <xdr:nvSpPr>
        <xdr:cNvPr id="1801286" name="Line 67"/>
        <xdr:cNvSpPr>
          <a:spLocks noChangeShapeType="1"/>
        </xdr:cNvSpPr>
      </xdr:nvSpPr>
      <xdr:spPr bwMode="auto">
        <a:xfrm flipV="1">
          <a:off x="9100704" y="14297892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913534</xdr:colOff>
      <xdr:row>63</xdr:row>
      <xdr:rowOff>414771</xdr:rowOff>
    </xdr:from>
    <xdr:to>
      <xdr:col>5</xdr:col>
      <xdr:colOff>1170709</xdr:colOff>
      <xdr:row>64</xdr:row>
      <xdr:rowOff>256309</xdr:rowOff>
    </xdr:to>
    <xdr:sp macro="" textlink="">
      <xdr:nvSpPr>
        <xdr:cNvPr id="1801287" name="Rectangle 1"/>
        <xdr:cNvSpPr>
          <a:spLocks noChangeArrowheads="1"/>
        </xdr:cNvSpPr>
      </xdr:nvSpPr>
      <xdr:spPr bwMode="auto">
        <a:xfrm>
          <a:off x="9018443" y="26634498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913534</xdr:colOff>
      <xdr:row>64</xdr:row>
      <xdr:rowOff>414770</xdr:rowOff>
    </xdr:from>
    <xdr:to>
      <xdr:col>5</xdr:col>
      <xdr:colOff>1170709</xdr:colOff>
      <xdr:row>65</xdr:row>
      <xdr:rowOff>256309</xdr:rowOff>
    </xdr:to>
    <xdr:sp macro="" textlink="">
      <xdr:nvSpPr>
        <xdr:cNvPr id="1801288" name="Rectangle 2"/>
        <xdr:cNvSpPr>
          <a:spLocks noChangeArrowheads="1"/>
        </xdr:cNvSpPr>
      </xdr:nvSpPr>
      <xdr:spPr bwMode="auto">
        <a:xfrm>
          <a:off x="9018443" y="27050134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961159</xdr:colOff>
      <xdr:row>65</xdr:row>
      <xdr:rowOff>18184</xdr:rowOff>
    </xdr:from>
    <xdr:to>
      <xdr:col>5</xdr:col>
      <xdr:colOff>1170709</xdr:colOff>
      <xdr:row>65</xdr:row>
      <xdr:rowOff>246784</xdr:rowOff>
    </xdr:to>
    <xdr:sp macro="" textlink="">
      <xdr:nvSpPr>
        <xdr:cNvPr id="1801289" name="Line 67"/>
        <xdr:cNvSpPr>
          <a:spLocks noChangeShapeType="1"/>
        </xdr:cNvSpPr>
      </xdr:nvSpPr>
      <xdr:spPr bwMode="auto">
        <a:xfrm flipV="1">
          <a:off x="9066068" y="27069184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961159</xdr:colOff>
      <xdr:row>64</xdr:row>
      <xdr:rowOff>37234</xdr:rowOff>
    </xdr:from>
    <xdr:to>
      <xdr:col>5</xdr:col>
      <xdr:colOff>1170709</xdr:colOff>
      <xdr:row>64</xdr:row>
      <xdr:rowOff>265834</xdr:rowOff>
    </xdr:to>
    <xdr:sp macro="" textlink="">
      <xdr:nvSpPr>
        <xdr:cNvPr id="1801290" name="Line 67"/>
        <xdr:cNvSpPr>
          <a:spLocks noChangeShapeType="1"/>
        </xdr:cNvSpPr>
      </xdr:nvSpPr>
      <xdr:spPr bwMode="auto">
        <a:xfrm flipV="1">
          <a:off x="9066068" y="26672598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994063</xdr:colOff>
      <xdr:row>94</xdr:row>
      <xdr:rowOff>98714</xdr:rowOff>
    </xdr:from>
    <xdr:to>
      <xdr:col>6</xdr:col>
      <xdr:colOff>21647</xdr:colOff>
      <xdr:row>94</xdr:row>
      <xdr:rowOff>355889</xdr:rowOff>
    </xdr:to>
    <xdr:sp macro="" textlink="">
      <xdr:nvSpPr>
        <xdr:cNvPr id="1801291" name="Rectangle 1"/>
        <xdr:cNvSpPr>
          <a:spLocks noChangeArrowheads="1"/>
        </xdr:cNvSpPr>
      </xdr:nvSpPr>
      <xdr:spPr bwMode="auto">
        <a:xfrm>
          <a:off x="9098972" y="3922048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994063</xdr:colOff>
      <xdr:row>95</xdr:row>
      <xdr:rowOff>3464</xdr:rowOff>
    </xdr:from>
    <xdr:to>
      <xdr:col>6</xdr:col>
      <xdr:colOff>21647</xdr:colOff>
      <xdr:row>95</xdr:row>
      <xdr:rowOff>260639</xdr:rowOff>
    </xdr:to>
    <xdr:sp macro="" textlink="">
      <xdr:nvSpPr>
        <xdr:cNvPr id="1801292" name="Rectangle 2"/>
        <xdr:cNvSpPr>
          <a:spLocks noChangeArrowheads="1"/>
        </xdr:cNvSpPr>
      </xdr:nvSpPr>
      <xdr:spPr bwMode="auto">
        <a:xfrm>
          <a:off x="9098972" y="3954087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1041688</xdr:colOff>
      <xdr:row>95</xdr:row>
      <xdr:rowOff>22514</xdr:rowOff>
    </xdr:from>
    <xdr:to>
      <xdr:col>6</xdr:col>
      <xdr:colOff>21647</xdr:colOff>
      <xdr:row>95</xdr:row>
      <xdr:rowOff>251114</xdr:rowOff>
    </xdr:to>
    <xdr:sp macro="" textlink="">
      <xdr:nvSpPr>
        <xdr:cNvPr id="1801293" name="Line 67"/>
        <xdr:cNvSpPr>
          <a:spLocks noChangeShapeType="1"/>
        </xdr:cNvSpPr>
      </xdr:nvSpPr>
      <xdr:spPr bwMode="auto">
        <a:xfrm flipV="1">
          <a:off x="9146597" y="39559923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1022638</xdr:colOff>
      <xdr:row>94</xdr:row>
      <xdr:rowOff>117764</xdr:rowOff>
    </xdr:from>
    <xdr:to>
      <xdr:col>6</xdr:col>
      <xdr:colOff>2597</xdr:colOff>
      <xdr:row>94</xdr:row>
      <xdr:rowOff>346364</xdr:rowOff>
    </xdr:to>
    <xdr:sp macro="" textlink="">
      <xdr:nvSpPr>
        <xdr:cNvPr id="1801294" name="Line 67"/>
        <xdr:cNvSpPr>
          <a:spLocks noChangeShapeType="1"/>
        </xdr:cNvSpPr>
      </xdr:nvSpPr>
      <xdr:spPr bwMode="auto">
        <a:xfrm flipV="1">
          <a:off x="9127547" y="3923953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925657</xdr:colOff>
      <xdr:row>123</xdr:row>
      <xdr:rowOff>347230</xdr:rowOff>
    </xdr:from>
    <xdr:to>
      <xdr:col>5</xdr:col>
      <xdr:colOff>1182832</xdr:colOff>
      <xdr:row>124</xdr:row>
      <xdr:rowOff>202623</xdr:rowOff>
    </xdr:to>
    <xdr:sp macro="" textlink="">
      <xdr:nvSpPr>
        <xdr:cNvPr id="1801295" name="Rectangle 1"/>
        <xdr:cNvSpPr>
          <a:spLocks noChangeArrowheads="1"/>
        </xdr:cNvSpPr>
      </xdr:nvSpPr>
      <xdr:spPr bwMode="auto">
        <a:xfrm>
          <a:off x="9030566" y="51539775"/>
          <a:ext cx="257175" cy="2710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925657</xdr:colOff>
      <xdr:row>124</xdr:row>
      <xdr:rowOff>345498</xdr:rowOff>
    </xdr:from>
    <xdr:to>
      <xdr:col>5</xdr:col>
      <xdr:colOff>1182832</xdr:colOff>
      <xdr:row>125</xdr:row>
      <xdr:rowOff>202623</xdr:rowOff>
    </xdr:to>
    <xdr:sp macro="" textlink="">
      <xdr:nvSpPr>
        <xdr:cNvPr id="1801296" name="Rectangle 2"/>
        <xdr:cNvSpPr>
          <a:spLocks noChangeArrowheads="1"/>
        </xdr:cNvSpPr>
      </xdr:nvSpPr>
      <xdr:spPr bwMode="auto">
        <a:xfrm>
          <a:off x="9030566" y="5195368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973282</xdr:colOff>
      <xdr:row>124</xdr:row>
      <xdr:rowOff>364548</xdr:rowOff>
    </xdr:from>
    <xdr:to>
      <xdr:col>5</xdr:col>
      <xdr:colOff>1182832</xdr:colOff>
      <xdr:row>125</xdr:row>
      <xdr:rowOff>193098</xdr:rowOff>
    </xdr:to>
    <xdr:sp macro="" textlink="">
      <xdr:nvSpPr>
        <xdr:cNvPr id="1801297" name="Line 67"/>
        <xdr:cNvSpPr>
          <a:spLocks noChangeShapeType="1"/>
        </xdr:cNvSpPr>
      </xdr:nvSpPr>
      <xdr:spPr bwMode="auto">
        <a:xfrm flipV="1">
          <a:off x="9078191" y="51972730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973282</xdr:colOff>
      <xdr:row>123</xdr:row>
      <xdr:rowOff>385330</xdr:rowOff>
    </xdr:from>
    <xdr:to>
      <xdr:col>5</xdr:col>
      <xdr:colOff>1182832</xdr:colOff>
      <xdr:row>124</xdr:row>
      <xdr:rowOff>212148</xdr:rowOff>
    </xdr:to>
    <xdr:sp macro="" textlink="">
      <xdr:nvSpPr>
        <xdr:cNvPr id="1801298" name="Line 67"/>
        <xdr:cNvSpPr>
          <a:spLocks noChangeShapeType="1"/>
        </xdr:cNvSpPr>
      </xdr:nvSpPr>
      <xdr:spPr bwMode="auto">
        <a:xfrm flipV="1">
          <a:off x="9078191" y="51577875"/>
          <a:ext cx="209550" cy="24245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1079789</xdr:colOff>
      <xdr:row>184</xdr:row>
      <xdr:rowOff>72735</xdr:rowOff>
    </xdr:from>
    <xdr:to>
      <xdr:col>6</xdr:col>
      <xdr:colOff>107373</xdr:colOff>
      <xdr:row>184</xdr:row>
      <xdr:rowOff>345496</xdr:rowOff>
    </xdr:to>
    <xdr:sp macro="" textlink="">
      <xdr:nvSpPr>
        <xdr:cNvPr id="174" name="Rectangle 1"/>
        <xdr:cNvSpPr>
          <a:spLocks noChangeArrowheads="1"/>
        </xdr:cNvSpPr>
      </xdr:nvSpPr>
      <xdr:spPr bwMode="auto">
        <a:xfrm>
          <a:off x="9184698" y="76653735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1079789</xdr:colOff>
      <xdr:row>185</xdr:row>
      <xdr:rowOff>72735</xdr:rowOff>
    </xdr:from>
    <xdr:to>
      <xdr:col>6</xdr:col>
      <xdr:colOff>107373</xdr:colOff>
      <xdr:row>185</xdr:row>
      <xdr:rowOff>345497</xdr:rowOff>
    </xdr:to>
    <xdr:sp macro="" textlink="">
      <xdr:nvSpPr>
        <xdr:cNvPr id="175" name="Rectangle 2"/>
        <xdr:cNvSpPr>
          <a:spLocks noChangeArrowheads="1"/>
        </xdr:cNvSpPr>
      </xdr:nvSpPr>
      <xdr:spPr bwMode="auto">
        <a:xfrm>
          <a:off x="9184698" y="77069371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1127414</xdr:colOff>
      <xdr:row>184</xdr:row>
      <xdr:rowOff>110835</xdr:rowOff>
    </xdr:from>
    <xdr:to>
      <xdr:col>6</xdr:col>
      <xdr:colOff>107373</xdr:colOff>
      <xdr:row>184</xdr:row>
      <xdr:rowOff>355021</xdr:rowOff>
    </xdr:to>
    <xdr:sp macro="" textlink="">
      <xdr:nvSpPr>
        <xdr:cNvPr id="177" name="Line 67"/>
        <xdr:cNvSpPr>
          <a:spLocks noChangeShapeType="1"/>
        </xdr:cNvSpPr>
      </xdr:nvSpPr>
      <xdr:spPr bwMode="auto">
        <a:xfrm flipV="1">
          <a:off x="9232323" y="76691835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4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5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7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8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9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45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46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7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9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50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51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53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215</xdr:row>
      <xdr:rowOff>15586</xdr:rowOff>
    </xdr:from>
    <xdr:to>
      <xdr:col>6</xdr:col>
      <xdr:colOff>122093</xdr:colOff>
      <xdr:row>215</xdr:row>
      <xdr:rowOff>288347</xdr:rowOff>
    </xdr:to>
    <xdr:sp macro="" textlink="">
      <xdr:nvSpPr>
        <xdr:cNvPr id="54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216</xdr:row>
      <xdr:rowOff>15586</xdr:rowOff>
    </xdr:from>
    <xdr:to>
      <xdr:col>6</xdr:col>
      <xdr:colOff>122093</xdr:colOff>
      <xdr:row>216</xdr:row>
      <xdr:rowOff>288347</xdr:rowOff>
    </xdr:to>
    <xdr:sp macro="" textlink="">
      <xdr:nvSpPr>
        <xdr:cNvPr id="55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215</xdr:row>
      <xdr:rowOff>44161</xdr:rowOff>
    </xdr:from>
    <xdr:to>
      <xdr:col>6</xdr:col>
      <xdr:colOff>122093</xdr:colOff>
      <xdr:row>215</xdr:row>
      <xdr:rowOff>297872</xdr:rowOff>
    </xdr:to>
    <xdr:sp macro="" textlink="">
      <xdr:nvSpPr>
        <xdr:cNvPr id="57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985404</xdr:colOff>
      <xdr:row>34</xdr:row>
      <xdr:rowOff>24245</xdr:rowOff>
    </xdr:from>
    <xdr:to>
      <xdr:col>6</xdr:col>
      <xdr:colOff>12988</xdr:colOff>
      <xdr:row>34</xdr:row>
      <xdr:rowOff>297006</xdr:rowOff>
    </xdr:to>
    <xdr:sp macro="" textlink="">
      <xdr:nvSpPr>
        <xdr:cNvPr id="1785987" name="Rectangle 1"/>
        <xdr:cNvSpPr>
          <a:spLocks noChangeArrowheads="1"/>
        </xdr:cNvSpPr>
      </xdr:nvSpPr>
      <xdr:spPr bwMode="auto">
        <a:xfrm>
          <a:off x="9090313" y="1417320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985404</xdr:colOff>
      <xdr:row>35</xdr:row>
      <xdr:rowOff>24245</xdr:rowOff>
    </xdr:from>
    <xdr:to>
      <xdr:col>6</xdr:col>
      <xdr:colOff>12988</xdr:colOff>
      <xdr:row>35</xdr:row>
      <xdr:rowOff>297006</xdr:rowOff>
    </xdr:to>
    <xdr:sp macro="" textlink="">
      <xdr:nvSpPr>
        <xdr:cNvPr id="1785988" name="Rectangle 2"/>
        <xdr:cNvSpPr>
          <a:spLocks noChangeArrowheads="1"/>
        </xdr:cNvSpPr>
      </xdr:nvSpPr>
      <xdr:spPr bwMode="auto">
        <a:xfrm>
          <a:off x="9090313" y="14588836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1033029</xdr:colOff>
      <xdr:row>35</xdr:row>
      <xdr:rowOff>43295</xdr:rowOff>
    </xdr:from>
    <xdr:to>
      <xdr:col>6</xdr:col>
      <xdr:colOff>12988</xdr:colOff>
      <xdr:row>35</xdr:row>
      <xdr:rowOff>287481</xdr:rowOff>
    </xdr:to>
    <xdr:sp macro="" textlink="">
      <xdr:nvSpPr>
        <xdr:cNvPr id="1785989" name="Line 67"/>
        <xdr:cNvSpPr>
          <a:spLocks noChangeShapeType="1"/>
        </xdr:cNvSpPr>
      </xdr:nvSpPr>
      <xdr:spPr bwMode="auto">
        <a:xfrm flipV="1">
          <a:off x="9137938" y="14607886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1033029</xdr:colOff>
      <xdr:row>34</xdr:row>
      <xdr:rowOff>62345</xdr:rowOff>
    </xdr:from>
    <xdr:to>
      <xdr:col>6</xdr:col>
      <xdr:colOff>12988</xdr:colOff>
      <xdr:row>34</xdr:row>
      <xdr:rowOff>306531</xdr:rowOff>
    </xdr:to>
    <xdr:sp macro="" textlink="">
      <xdr:nvSpPr>
        <xdr:cNvPr id="1785990" name="Line 67"/>
        <xdr:cNvSpPr>
          <a:spLocks noChangeShapeType="1"/>
        </xdr:cNvSpPr>
      </xdr:nvSpPr>
      <xdr:spPr bwMode="auto">
        <a:xfrm flipV="1">
          <a:off x="9137938" y="14211300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1061604</xdr:colOff>
      <xdr:row>155</xdr:row>
      <xdr:rowOff>38100</xdr:rowOff>
    </xdr:from>
    <xdr:to>
      <xdr:col>6</xdr:col>
      <xdr:colOff>89188</xdr:colOff>
      <xdr:row>155</xdr:row>
      <xdr:rowOff>295275</xdr:rowOff>
    </xdr:to>
    <xdr:sp macro="" textlink="">
      <xdr:nvSpPr>
        <xdr:cNvPr id="1785992" name="Rectangle 2"/>
        <xdr:cNvSpPr>
          <a:spLocks noChangeArrowheads="1"/>
        </xdr:cNvSpPr>
      </xdr:nvSpPr>
      <xdr:spPr bwMode="auto">
        <a:xfrm>
          <a:off x="9166513" y="6454832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4</xdr:row>
      <xdr:rowOff>60613</xdr:rowOff>
    </xdr:from>
    <xdr:to>
      <xdr:col>6</xdr:col>
      <xdr:colOff>90054</xdr:colOff>
      <xdr:row>4</xdr:row>
      <xdr:rowOff>314325</xdr:rowOff>
    </xdr:to>
    <xdr:sp macro="" textlink="">
      <xdr:nvSpPr>
        <xdr:cNvPr id="1785996" name="Rectangle 1"/>
        <xdr:cNvSpPr>
          <a:spLocks noChangeArrowheads="1"/>
        </xdr:cNvSpPr>
      </xdr:nvSpPr>
      <xdr:spPr bwMode="auto">
        <a:xfrm>
          <a:off x="9176904" y="1723158"/>
          <a:ext cx="24765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5</xdr:row>
      <xdr:rowOff>60613</xdr:rowOff>
    </xdr:from>
    <xdr:to>
      <xdr:col>6</xdr:col>
      <xdr:colOff>90054</xdr:colOff>
      <xdr:row>5</xdr:row>
      <xdr:rowOff>314324</xdr:rowOff>
    </xdr:to>
    <xdr:sp macro="" textlink="">
      <xdr:nvSpPr>
        <xdr:cNvPr id="1785997" name="Rectangle 2"/>
        <xdr:cNvSpPr>
          <a:spLocks noChangeArrowheads="1"/>
        </xdr:cNvSpPr>
      </xdr:nvSpPr>
      <xdr:spPr bwMode="auto">
        <a:xfrm>
          <a:off x="9176904" y="2138795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1119620</xdr:colOff>
      <xdr:row>4</xdr:row>
      <xdr:rowOff>98713</xdr:rowOff>
    </xdr:from>
    <xdr:to>
      <xdr:col>6</xdr:col>
      <xdr:colOff>90054</xdr:colOff>
      <xdr:row>4</xdr:row>
      <xdr:rowOff>323850</xdr:rowOff>
    </xdr:to>
    <xdr:sp macro="" textlink="">
      <xdr:nvSpPr>
        <xdr:cNvPr id="1785999" name="Line 67"/>
        <xdr:cNvSpPr>
          <a:spLocks noChangeShapeType="1"/>
        </xdr:cNvSpPr>
      </xdr:nvSpPr>
      <xdr:spPr bwMode="auto">
        <a:xfrm flipV="1">
          <a:off x="9224529" y="1761258"/>
          <a:ext cx="200025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1042554</xdr:colOff>
      <xdr:row>154</xdr:row>
      <xdr:rowOff>85724</xdr:rowOff>
    </xdr:from>
    <xdr:to>
      <xdr:col>6</xdr:col>
      <xdr:colOff>70138</xdr:colOff>
      <xdr:row>154</xdr:row>
      <xdr:rowOff>342899</xdr:rowOff>
    </xdr:to>
    <xdr:sp macro="" textlink="">
      <xdr:nvSpPr>
        <xdr:cNvPr id="1786011" name="Rectangle 1"/>
        <xdr:cNvSpPr>
          <a:spLocks noChangeArrowheads="1"/>
        </xdr:cNvSpPr>
      </xdr:nvSpPr>
      <xdr:spPr bwMode="auto">
        <a:xfrm>
          <a:off x="9147463" y="6418031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1090179</xdr:colOff>
      <xdr:row>154</xdr:row>
      <xdr:rowOff>123824</xdr:rowOff>
    </xdr:from>
    <xdr:to>
      <xdr:col>6</xdr:col>
      <xdr:colOff>70138</xdr:colOff>
      <xdr:row>154</xdr:row>
      <xdr:rowOff>352424</xdr:rowOff>
    </xdr:to>
    <xdr:sp macro="" textlink="">
      <xdr:nvSpPr>
        <xdr:cNvPr id="1786012" name="Line 67"/>
        <xdr:cNvSpPr>
          <a:spLocks noChangeShapeType="1"/>
        </xdr:cNvSpPr>
      </xdr:nvSpPr>
      <xdr:spPr bwMode="auto">
        <a:xfrm flipV="1">
          <a:off x="9195088" y="6421841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1056408</xdr:colOff>
      <xdr:row>64</xdr:row>
      <xdr:rowOff>5195</xdr:rowOff>
    </xdr:from>
    <xdr:to>
      <xdr:col>6</xdr:col>
      <xdr:colOff>83992</xdr:colOff>
      <xdr:row>64</xdr:row>
      <xdr:rowOff>281420</xdr:rowOff>
    </xdr:to>
    <xdr:sp macro="" textlink="">
      <xdr:nvSpPr>
        <xdr:cNvPr id="1786023" name="Rectangle 1"/>
        <xdr:cNvSpPr>
          <a:spLocks noChangeArrowheads="1"/>
        </xdr:cNvSpPr>
      </xdr:nvSpPr>
      <xdr:spPr bwMode="auto">
        <a:xfrm>
          <a:off x="9161317" y="26640559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1056408</xdr:colOff>
      <xdr:row>65</xdr:row>
      <xdr:rowOff>5195</xdr:rowOff>
    </xdr:from>
    <xdr:to>
      <xdr:col>6</xdr:col>
      <xdr:colOff>83992</xdr:colOff>
      <xdr:row>65</xdr:row>
      <xdr:rowOff>281420</xdr:rowOff>
    </xdr:to>
    <xdr:sp macro="" textlink="">
      <xdr:nvSpPr>
        <xdr:cNvPr id="1786024" name="Rectangle 2"/>
        <xdr:cNvSpPr>
          <a:spLocks noChangeArrowheads="1"/>
        </xdr:cNvSpPr>
      </xdr:nvSpPr>
      <xdr:spPr bwMode="auto">
        <a:xfrm>
          <a:off x="9161317" y="2705619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1104033</xdr:colOff>
      <xdr:row>64</xdr:row>
      <xdr:rowOff>43295</xdr:rowOff>
    </xdr:from>
    <xdr:to>
      <xdr:col>6</xdr:col>
      <xdr:colOff>83992</xdr:colOff>
      <xdr:row>64</xdr:row>
      <xdr:rowOff>290945</xdr:rowOff>
    </xdr:to>
    <xdr:sp macro="" textlink="">
      <xdr:nvSpPr>
        <xdr:cNvPr id="1786026" name="Line 67"/>
        <xdr:cNvSpPr>
          <a:spLocks noChangeShapeType="1"/>
        </xdr:cNvSpPr>
      </xdr:nvSpPr>
      <xdr:spPr bwMode="auto">
        <a:xfrm flipV="1">
          <a:off x="9208942" y="26678659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1065934</xdr:colOff>
      <xdr:row>93</xdr:row>
      <xdr:rowOff>405246</xdr:rowOff>
    </xdr:from>
    <xdr:to>
      <xdr:col>6</xdr:col>
      <xdr:colOff>93518</xdr:colOff>
      <xdr:row>94</xdr:row>
      <xdr:rowOff>256309</xdr:rowOff>
    </xdr:to>
    <xdr:sp macro="" textlink="">
      <xdr:nvSpPr>
        <xdr:cNvPr id="1786027" name="Rectangle 1"/>
        <xdr:cNvSpPr>
          <a:spLocks noChangeArrowheads="1"/>
        </xdr:cNvSpPr>
      </xdr:nvSpPr>
      <xdr:spPr bwMode="auto">
        <a:xfrm>
          <a:off x="9170843" y="3911138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1065934</xdr:colOff>
      <xdr:row>94</xdr:row>
      <xdr:rowOff>405245</xdr:rowOff>
    </xdr:from>
    <xdr:to>
      <xdr:col>6</xdr:col>
      <xdr:colOff>93518</xdr:colOff>
      <xdr:row>95</xdr:row>
      <xdr:rowOff>256309</xdr:rowOff>
    </xdr:to>
    <xdr:sp macro="" textlink="">
      <xdr:nvSpPr>
        <xdr:cNvPr id="1786028" name="Rectangle 2"/>
        <xdr:cNvSpPr>
          <a:spLocks noChangeArrowheads="1"/>
        </xdr:cNvSpPr>
      </xdr:nvSpPr>
      <xdr:spPr bwMode="auto">
        <a:xfrm>
          <a:off x="9170843" y="3952701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1113559</xdr:colOff>
      <xdr:row>94</xdr:row>
      <xdr:rowOff>27709</xdr:rowOff>
    </xdr:from>
    <xdr:to>
      <xdr:col>6</xdr:col>
      <xdr:colOff>93518</xdr:colOff>
      <xdr:row>94</xdr:row>
      <xdr:rowOff>265834</xdr:rowOff>
    </xdr:to>
    <xdr:sp macro="" textlink="">
      <xdr:nvSpPr>
        <xdr:cNvPr id="1786030" name="Line 67"/>
        <xdr:cNvSpPr>
          <a:spLocks noChangeShapeType="1"/>
        </xdr:cNvSpPr>
      </xdr:nvSpPr>
      <xdr:spPr bwMode="auto">
        <a:xfrm flipV="1">
          <a:off x="9218468" y="3914948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1062470</xdr:colOff>
      <xdr:row>124</xdr:row>
      <xdr:rowOff>38099</xdr:rowOff>
    </xdr:from>
    <xdr:to>
      <xdr:col>6</xdr:col>
      <xdr:colOff>90054</xdr:colOff>
      <xdr:row>124</xdr:row>
      <xdr:rowOff>304799</xdr:rowOff>
    </xdr:to>
    <xdr:sp macro="" textlink="">
      <xdr:nvSpPr>
        <xdr:cNvPr id="38" name="Rectangle 1"/>
        <xdr:cNvSpPr>
          <a:spLocks noChangeArrowheads="1"/>
        </xdr:cNvSpPr>
      </xdr:nvSpPr>
      <xdr:spPr bwMode="auto">
        <a:xfrm>
          <a:off x="9167379" y="5164628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1062470</xdr:colOff>
      <xdr:row>125</xdr:row>
      <xdr:rowOff>38099</xdr:rowOff>
    </xdr:from>
    <xdr:to>
      <xdr:col>6</xdr:col>
      <xdr:colOff>90054</xdr:colOff>
      <xdr:row>125</xdr:row>
      <xdr:rowOff>304799</xdr:rowOff>
    </xdr:to>
    <xdr:sp macro="" textlink="">
      <xdr:nvSpPr>
        <xdr:cNvPr id="39" name="Rectangle 2"/>
        <xdr:cNvSpPr>
          <a:spLocks noChangeArrowheads="1"/>
        </xdr:cNvSpPr>
      </xdr:nvSpPr>
      <xdr:spPr bwMode="auto">
        <a:xfrm>
          <a:off x="9167379" y="5206191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1110095</xdr:colOff>
      <xdr:row>124</xdr:row>
      <xdr:rowOff>76199</xdr:rowOff>
    </xdr:from>
    <xdr:to>
      <xdr:col>6</xdr:col>
      <xdr:colOff>90054</xdr:colOff>
      <xdr:row>124</xdr:row>
      <xdr:rowOff>314324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9215004" y="5168438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1110095</xdr:colOff>
      <xdr:row>186</xdr:row>
      <xdr:rowOff>17317</xdr:rowOff>
    </xdr:from>
    <xdr:to>
      <xdr:col>6</xdr:col>
      <xdr:colOff>137679</xdr:colOff>
      <xdr:row>186</xdr:row>
      <xdr:rowOff>274492</xdr:rowOff>
    </xdr:to>
    <xdr:sp macro="" textlink="">
      <xdr:nvSpPr>
        <xdr:cNvPr id="42" name="Rectangle 2"/>
        <xdr:cNvSpPr>
          <a:spLocks noChangeArrowheads="1"/>
        </xdr:cNvSpPr>
      </xdr:nvSpPr>
      <xdr:spPr bwMode="auto">
        <a:xfrm>
          <a:off x="9215004" y="7742959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1091045</xdr:colOff>
      <xdr:row>185</xdr:row>
      <xdr:rowOff>64942</xdr:rowOff>
    </xdr:from>
    <xdr:to>
      <xdr:col>6</xdr:col>
      <xdr:colOff>118629</xdr:colOff>
      <xdr:row>185</xdr:row>
      <xdr:rowOff>322117</xdr:rowOff>
    </xdr:to>
    <xdr:sp macro="" textlink="">
      <xdr:nvSpPr>
        <xdr:cNvPr id="44" name="Rectangle 1"/>
        <xdr:cNvSpPr>
          <a:spLocks noChangeArrowheads="1"/>
        </xdr:cNvSpPr>
      </xdr:nvSpPr>
      <xdr:spPr bwMode="auto">
        <a:xfrm>
          <a:off x="9195954" y="77061578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1138670</xdr:colOff>
      <xdr:row>185</xdr:row>
      <xdr:rowOff>103042</xdr:rowOff>
    </xdr:from>
    <xdr:to>
      <xdr:col>6</xdr:col>
      <xdr:colOff>118629</xdr:colOff>
      <xdr:row>185</xdr:row>
      <xdr:rowOff>331642</xdr:rowOff>
    </xdr:to>
    <xdr:sp macro="" textlink="">
      <xdr:nvSpPr>
        <xdr:cNvPr id="45" name="Line 67"/>
        <xdr:cNvSpPr>
          <a:spLocks noChangeShapeType="1"/>
        </xdr:cNvSpPr>
      </xdr:nvSpPr>
      <xdr:spPr bwMode="auto">
        <a:xfrm flipV="1">
          <a:off x="9243579" y="77099678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1065068</xdr:colOff>
      <xdr:row>245</xdr:row>
      <xdr:rowOff>24245</xdr:rowOff>
    </xdr:from>
    <xdr:to>
      <xdr:col>6</xdr:col>
      <xdr:colOff>92652</xdr:colOff>
      <xdr:row>245</xdr:row>
      <xdr:rowOff>281420</xdr:rowOff>
    </xdr:to>
    <xdr:sp macro="" textlink="">
      <xdr:nvSpPr>
        <xdr:cNvPr id="54" name="Rectangle 2"/>
        <xdr:cNvSpPr>
          <a:spLocks noChangeArrowheads="1"/>
        </xdr:cNvSpPr>
      </xdr:nvSpPr>
      <xdr:spPr bwMode="auto">
        <a:xfrm>
          <a:off x="9169977" y="11448010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244</xdr:row>
      <xdr:rowOff>71870</xdr:rowOff>
    </xdr:from>
    <xdr:to>
      <xdr:col>6</xdr:col>
      <xdr:colOff>73602</xdr:colOff>
      <xdr:row>244</xdr:row>
      <xdr:rowOff>329045</xdr:rowOff>
    </xdr:to>
    <xdr:sp macro="" textlink="">
      <xdr:nvSpPr>
        <xdr:cNvPr id="56" name="Rectangle 1"/>
        <xdr:cNvSpPr>
          <a:spLocks noChangeArrowheads="1"/>
        </xdr:cNvSpPr>
      </xdr:nvSpPr>
      <xdr:spPr bwMode="auto">
        <a:xfrm>
          <a:off x="9150927" y="11411209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1093643</xdr:colOff>
      <xdr:row>244</xdr:row>
      <xdr:rowOff>109970</xdr:rowOff>
    </xdr:from>
    <xdr:to>
      <xdr:col>6</xdr:col>
      <xdr:colOff>73602</xdr:colOff>
      <xdr:row>244</xdr:row>
      <xdr:rowOff>338570</xdr:rowOff>
    </xdr:to>
    <xdr:sp macro="" textlink="">
      <xdr:nvSpPr>
        <xdr:cNvPr id="57" name="Line 67"/>
        <xdr:cNvSpPr>
          <a:spLocks noChangeShapeType="1"/>
        </xdr:cNvSpPr>
      </xdr:nvSpPr>
      <xdr:spPr bwMode="auto">
        <a:xfrm flipV="1">
          <a:off x="9198552" y="11415019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62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63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65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1110095</xdr:colOff>
      <xdr:row>215</xdr:row>
      <xdr:rowOff>17317</xdr:rowOff>
    </xdr:from>
    <xdr:to>
      <xdr:col>6</xdr:col>
      <xdr:colOff>137679</xdr:colOff>
      <xdr:row>215</xdr:row>
      <xdr:rowOff>274492</xdr:rowOff>
    </xdr:to>
    <xdr:sp macro="" textlink="">
      <xdr:nvSpPr>
        <xdr:cNvPr id="40" name="Rectangle 2"/>
        <xdr:cNvSpPr>
          <a:spLocks noChangeArrowheads="1"/>
        </xdr:cNvSpPr>
      </xdr:nvSpPr>
      <xdr:spPr bwMode="auto">
        <a:xfrm>
          <a:off x="5920220" y="45080092"/>
          <a:ext cx="1420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1091045</xdr:colOff>
      <xdr:row>214</xdr:row>
      <xdr:rowOff>64942</xdr:rowOff>
    </xdr:from>
    <xdr:to>
      <xdr:col>6</xdr:col>
      <xdr:colOff>118629</xdr:colOff>
      <xdr:row>214</xdr:row>
      <xdr:rowOff>322117</xdr:rowOff>
    </xdr:to>
    <xdr:sp macro="" textlink="">
      <xdr:nvSpPr>
        <xdr:cNvPr id="43" name="Rectangle 1"/>
        <xdr:cNvSpPr>
          <a:spLocks noChangeArrowheads="1"/>
        </xdr:cNvSpPr>
      </xdr:nvSpPr>
      <xdr:spPr bwMode="auto">
        <a:xfrm>
          <a:off x="5920220" y="44889592"/>
          <a:ext cx="122959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1138670</xdr:colOff>
      <xdr:row>214</xdr:row>
      <xdr:rowOff>103042</xdr:rowOff>
    </xdr:from>
    <xdr:to>
      <xdr:col>6</xdr:col>
      <xdr:colOff>118629</xdr:colOff>
      <xdr:row>214</xdr:row>
      <xdr:rowOff>331642</xdr:rowOff>
    </xdr:to>
    <xdr:sp macro="" textlink="">
      <xdr:nvSpPr>
        <xdr:cNvPr id="47" name="Line 67"/>
        <xdr:cNvSpPr>
          <a:spLocks noChangeShapeType="1"/>
        </xdr:cNvSpPr>
      </xdr:nvSpPr>
      <xdr:spPr bwMode="auto">
        <a:xfrm flipV="1">
          <a:off x="5920220" y="44927692"/>
          <a:ext cx="122959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2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3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4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5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6" name="Rectangle 1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7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8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39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0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1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2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3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4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5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6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7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8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49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0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1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2" name="Rectangle 1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3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4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5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6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7" name="Line 67"/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8" name="Line 67"/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59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0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1" name="Rectangle 1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2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3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4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5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6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7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8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69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0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1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2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3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4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5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6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7" name="Rectangle 1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8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79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0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1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2" name="Line 67"/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483" name="Line 67"/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4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5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6" name="Rectangle 1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7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8" name="Rectangle 5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89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0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1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2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3" name="Rectangle 5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4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5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6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7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8" name="Rectangle 5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499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0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1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2" name="Rectangle 1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3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4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5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6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7" name="Line 67"/>
        <xdr:cNvSpPr>
          <a:spLocks noChangeShapeType="1"/>
        </xdr:cNvSpPr>
      </xdr:nvSpPr>
      <xdr:spPr bwMode="auto">
        <a:xfrm flipV="1">
          <a:off x="7324725" y="73209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08" name="Line 67"/>
        <xdr:cNvSpPr>
          <a:spLocks noChangeShapeType="1"/>
        </xdr:cNvSpPr>
      </xdr:nvSpPr>
      <xdr:spPr bwMode="auto">
        <a:xfrm flipV="1">
          <a:off x="7324725" y="73209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09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0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1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2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3" name="Rectangle 1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4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5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6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7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8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19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0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1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2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3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4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5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6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7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8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29" name="Rectangle 1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0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1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2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3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4" name="Line 67"/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5" name="Line 67"/>
        <xdr:cNvSpPr>
          <a:spLocks noChangeShapeType="1"/>
        </xdr:cNvSpPr>
      </xdr:nvSpPr>
      <xdr:spPr bwMode="auto">
        <a:xfrm flipV="1">
          <a:off x="7324725" y="24403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6" name="Rectangle 3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7" name="Rectangle 4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8" name="Rectangle 1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39" name="Rectangle 2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40" name="Rectangle 5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58</xdr:row>
      <xdr:rowOff>0</xdr:rowOff>
    </xdr:from>
    <xdr:to>
      <xdr:col>4</xdr:col>
      <xdr:colOff>619125</xdr:colOff>
      <xdr:row>58</xdr:row>
      <xdr:rowOff>0</xdr:rowOff>
    </xdr:to>
    <xdr:sp macro="" textlink="">
      <xdr:nvSpPr>
        <xdr:cNvPr id="1781541" name="Rectangle 6"/>
        <xdr:cNvSpPr>
          <a:spLocks noChangeArrowheads="1"/>
        </xdr:cNvSpPr>
      </xdr:nvSpPr>
      <xdr:spPr bwMode="auto">
        <a:xfrm>
          <a:off x="7277100" y="24403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33</xdr:row>
      <xdr:rowOff>44161</xdr:rowOff>
    </xdr:from>
    <xdr:to>
      <xdr:col>6</xdr:col>
      <xdr:colOff>112568</xdr:colOff>
      <xdr:row>33</xdr:row>
      <xdr:rowOff>301336</xdr:rowOff>
    </xdr:to>
    <xdr:sp macro="" textlink="">
      <xdr:nvSpPr>
        <xdr:cNvPr id="1781542" name="Rectangle 1"/>
        <xdr:cNvSpPr>
          <a:spLocks noChangeArrowheads="1"/>
        </xdr:cNvSpPr>
      </xdr:nvSpPr>
      <xdr:spPr bwMode="auto">
        <a:xfrm>
          <a:off x="9189893" y="13846752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34</xdr:row>
      <xdr:rowOff>44162</xdr:rowOff>
    </xdr:from>
    <xdr:to>
      <xdr:col>6</xdr:col>
      <xdr:colOff>112568</xdr:colOff>
      <xdr:row>34</xdr:row>
      <xdr:rowOff>301337</xdr:rowOff>
    </xdr:to>
    <xdr:sp macro="" textlink="">
      <xdr:nvSpPr>
        <xdr:cNvPr id="1781543" name="Rectangle 2"/>
        <xdr:cNvSpPr>
          <a:spLocks noChangeArrowheads="1"/>
        </xdr:cNvSpPr>
      </xdr:nvSpPr>
      <xdr:spPr bwMode="auto">
        <a:xfrm>
          <a:off x="9189893" y="1426238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1132609</xdr:colOff>
      <xdr:row>33</xdr:row>
      <xdr:rowOff>72736</xdr:rowOff>
    </xdr:from>
    <xdr:to>
      <xdr:col>6</xdr:col>
      <xdr:colOff>112568</xdr:colOff>
      <xdr:row>33</xdr:row>
      <xdr:rowOff>310861</xdr:rowOff>
    </xdr:to>
    <xdr:sp macro="" textlink="">
      <xdr:nvSpPr>
        <xdr:cNvPr id="1781545" name="Line 67"/>
        <xdr:cNvSpPr>
          <a:spLocks noChangeShapeType="1"/>
        </xdr:cNvSpPr>
      </xdr:nvSpPr>
      <xdr:spPr bwMode="auto">
        <a:xfrm flipV="1">
          <a:off x="9237518" y="1387532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649941</xdr:colOff>
      <xdr:row>4</xdr:row>
      <xdr:rowOff>60612</xdr:rowOff>
    </xdr:from>
    <xdr:to>
      <xdr:col>6</xdr:col>
      <xdr:colOff>14720</xdr:colOff>
      <xdr:row>5</xdr:row>
      <xdr:rowOff>11205</xdr:rowOff>
    </xdr:to>
    <xdr:sp macro="" textlink="">
      <xdr:nvSpPr>
        <xdr:cNvPr id="1781546" name="Rectangle 1"/>
        <xdr:cNvSpPr>
          <a:spLocks noChangeArrowheads="1"/>
        </xdr:cNvSpPr>
      </xdr:nvSpPr>
      <xdr:spPr bwMode="auto">
        <a:xfrm>
          <a:off x="5793441" y="1001906"/>
          <a:ext cx="149191" cy="1859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683559</xdr:colOff>
      <xdr:row>4</xdr:row>
      <xdr:rowOff>98713</xdr:rowOff>
    </xdr:from>
    <xdr:to>
      <xdr:col>6</xdr:col>
      <xdr:colOff>14720</xdr:colOff>
      <xdr:row>5</xdr:row>
      <xdr:rowOff>22411</xdr:rowOff>
    </xdr:to>
    <xdr:sp macro="" textlink="">
      <xdr:nvSpPr>
        <xdr:cNvPr id="1781549" name="Line 67"/>
        <xdr:cNvSpPr>
          <a:spLocks noChangeShapeType="1"/>
        </xdr:cNvSpPr>
      </xdr:nvSpPr>
      <xdr:spPr bwMode="auto">
        <a:xfrm flipV="1">
          <a:off x="5827059" y="1040007"/>
          <a:ext cx="115573" cy="15902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1063336</xdr:colOff>
      <xdr:row>63</xdr:row>
      <xdr:rowOff>26843</xdr:rowOff>
    </xdr:from>
    <xdr:to>
      <xdr:col>6</xdr:col>
      <xdr:colOff>90920</xdr:colOff>
      <xdr:row>63</xdr:row>
      <xdr:rowOff>284018</xdr:rowOff>
    </xdr:to>
    <xdr:sp macro="" textlink="">
      <xdr:nvSpPr>
        <xdr:cNvPr id="1781550" name="Rectangle 1"/>
        <xdr:cNvSpPr>
          <a:spLocks noChangeArrowheads="1"/>
        </xdr:cNvSpPr>
      </xdr:nvSpPr>
      <xdr:spPr bwMode="auto">
        <a:xfrm>
          <a:off x="9168245" y="2631584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64</xdr:row>
      <xdr:rowOff>26843</xdr:rowOff>
    </xdr:from>
    <xdr:to>
      <xdr:col>6</xdr:col>
      <xdr:colOff>90920</xdr:colOff>
      <xdr:row>64</xdr:row>
      <xdr:rowOff>284018</xdr:rowOff>
    </xdr:to>
    <xdr:sp macro="" textlink="">
      <xdr:nvSpPr>
        <xdr:cNvPr id="1781551" name="Rectangle 2"/>
        <xdr:cNvSpPr>
          <a:spLocks noChangeArrowheads="1"/>
        </xdr:cNvSpPr>
      </xdr:nvSpPr>
      <xdr:spPr bwMode="auto">
        <a:xfrm>
          <a:off x="9168245" y="2673147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1110961</xdr:colOff>
      <xdr:row>63</xdr:row>
      <xdr:rowOff>64943</xdr:rowOff>
    </xdr:from>
    <xdr:to>
      <xdr:col>6</xdr:col>
      <xdr:colOff>90920</xdr:colOff>
      <xdr:row>63</xdr:row>
      <xdr:rowOff>293543</xdr:rowOff>
    </xdr:to>
    <xdr:sp macro="" textlink="">
      <xdr:nvSpPr>
        <xdr:cNvPr id="1781553" name="Line 67"/>
        <xdr:cNvSpPr>
          <a:spLocks noChangeShapeType="1"/>
        </xdr:cNvSpPr>
      </xdr:nvSpPr>
      <xdr:spPr bwMode="auto">
        <a:xfrm flipV="1">
          <a:off x="9215870" y="26353943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4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5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6" name="Rectangle 1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7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8" name="Rectangle 5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59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0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1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2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3" name="Rectangle 5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4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5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6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7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8" name="Rectangle 5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69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0" name="Rectangle 3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1" name="Rectangle 4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2" name="Rectangle 1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3" name="Rectangle 2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174</xdr:row>
      <xdr:rowOff>0</xdr:rowOff>
    </xdr:from>
    <xdr:to>
      <xdr:col>4</xdr:col>
      <xdr:colOff>619125</xdr:colOff>
      <xdr:row>174</xdr:row>
      <xdr:rowOff>0</xdr:rowOff>
    </xdr:to>
    <xdr:sp macro="" textlink="">
      <xdr:nvSpPr>
        <xdr:cNvPr id="1781574" name="Rectangle 6"/>
        <xdr:cNvSpPr>
          <a:spLocks noChangeArrowheads="1"/>
        </xdr:cNvSpPr>
      </xdr:nvSpPr>
      <xdr:spPr bwMode="auto">
        <a:xfrm>
          <a:off x="7277100" y="73209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90</xdr:row>
      <xdr:rowOff>401782</xdr:rowOff>
    </xdr:from>
    <xdr:to>
      <xdr:col>6</xdr:col>
      <xdr:colOff>103043</xdr:colOff>
      <xdr:row>91</xdr:row>
      <xdr:rowOff>249382</xdr:rowOff>
    </xdr:to>
    <xdr:sp macro="" textlink="">
      <xdr:nvSpPr>
        <xdr:cNvPr id="1781583" name="Rectangle 1"/>
        <xdr:cNvSpPr>
          <a:spLocks noChangeArrowheads="1"/>
        </xdr:cNvSpPr>
      </xdr:nvSpPr>
      <xdr:spPr bwMode="auto">
        <a:xfrm>
          <a:off x="9180368" y="3799955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91</xdr:row>
      <xdr:rowOff>407843</xdr:rowOff>
    </xdr:from>
    <xdr:to>
      <xdr:col>6</xdr:col>
      <xdr:colOff>103043</xdr:colOff>
      <xdr:row>92</xdr:row>
      <xdr:rowOff>258907</xdr:rowOff>
    </xdr:to>
    <xdr:sp macro="" textlink="">
      <xdr:nvSpPr>
        <xdr:cNvPr id="1781584" name="Rectangle 2"/>
        <xdr:cNvSpPr>
          <a:spLocks noChangeArrowheads="1"/>
        </xdr:cNvSpPr>
      </xdr:nvSpPr>
      <xdr:spPr bwMode="auto">
        <a:xfrm>
          <a:off x="9180368" y="3842125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91</xdr:row>
      <xdr:rowOff>20782</xdr:rowOff>
    </xdr:from>
    <xdr:to>
      <xdr:col>6</xdr:col>
      <xdr:colOff>103043</xdr:colOff>
      <xdr:row>91</xdr:row>
      <xdr:rowOff>258907</xdr:rowOff>
    </xdr:to>
    <xdr:sp macro="" textlink="">
      <xdr:nvSpPr>
        <xdr:cNvPr id="1781586" name="Line 67"/>
        <xdr:cNvSpPr>
          <a:spLocks noChangeShapeType="1"/>
        </xdr:cNvSpPr>
      </xdr:nvSpPr>
      <xdr:spPr bwMode="auto">
        <a:xfrm flipV="1">
          <a:off x="9227993" y="3803419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1106632</xdr:colOff>
      <xdr:row>120</xdr:row>
      <xdr:rowOff>398319</xdr:rowOff>
    </xdr:from>
    <xdr:to>
      <xdr:col>6</xdr:col>
      <xdr:colOff>134216</xdr:colOff>
      <xdr:row>121</xdr:row>
      <xdr:rowOff>245919</xdr:rowOff>
    </xdr:to>
    <xdr:sp macro="" textlink="">
      <xdr:nvSpPr>
        <xdr:cNvPr id="157" name="Rectangle 1"/>
        <xdr:cNvSpPr>
          <a:spLocks noChangeArrowheads="1"/>
        </xdr:cNvSpPr>
      </xdr:nvSpPr>
      <xdr:spPr bwMode="auto">
        <a:xfrm>
          <a:off x="9211541" y="504825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1106632</xdr:colOff>
      <xdr:row>121</xdr:row>
      <xdr:rowOff>404380</xdr:rowOff>
    </xdr:from>
    <xdr:to>
      <xdr:col>6</xdr:col>
      <xdr:colOff>134216</xdr:colOff>
      <xdr:row>122</xdr:row>
      <xdr:rowOff>255443</xdr:rowOff>
    </xdr:to>
    <xdr:sp macro="" textlink="">
      <xdr:nvSpPr>
        <xdr:cNvPr id="158" name="Rectangle 2"/>
        <xdr:cNvSpPr>
          <a:spLocks noChangeArrowheads="1"/>
        </xdr:cNvSpPr>
      </xdr:nvSpPr>
      <xdr:spPr bwMode="auto">
        <a:xfrm>
          <a:off x="9211541" y="5090419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1154257</xdr:colOff>
      <xdr:row>121</xdr:row>
      <xdr:rowOff>17319</xdr:rowOff>
    </xdr:from>
    <xdr:to>
      <xdr:col>6</xdr:col>
      <xdr:colOff>134216</xdr:colOff>
      <xdr:row>121</xdr:row>
      <xdr:rowOff>255444</xdr:rowOff>
    </xdr:to>
    <xdr:sp macro="" textlink="">
      <xdr:nvSpPr>
        <xdr:cNvPr id="160" name="Line 67"/>
        <xdr:cNvSpPr>
          <a:spLocks noChangeShapeType="1"/>
        </xdr:cNvSpPr>
      </xdr:nvSpPr>
      <xdr:spPr bwMode="auto">
        <a:xfrm flipV="1">
          <a:off x="9259166" y="5051713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1085850</xdr:colOff>
      <xdr:row>150</xdr:row>
      <xdr:rowOff>13855</xdr:rowOff>
    </xdr:from>
    <xdr:to>
      <xdr:col>6</xdr:col>
      <xdr:colOff>113434</xdr:colOff>
      <xdr:row>150</xdr:row>
      <xdr:rowOff>277091</xdr:rowOff>
    </xdr:to>
    <xdr:sp macro="" textlink="">
      <xdr:nvSpPr>
        <xdr:cNvPr id="161" name="Rectangle 1"/>
        <xdr:cNvSpPr>
          <a:spLocks noChangeArrowheads="1"/>
        </xdr:cNvSpPr>
      </xdr:nvSpPr>
      <xdr:spPr bwMode="auto">
        <a:xfrm>
          <a:off x="9190759" y="62584446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1085850</xdr:colOff>
      <xdr:row>151</xdr:row>
      <xdr:rowOff>19916</xdr:rowOff>
    </xdr:from>
    <xdr:to>
      <xdr:col>6</xdr:col>
      <xdr:colOff>113434</xdr:colOff>
      <xdr:row>151</xdr:row>
      <xdr:rowOff>286616</xdr:rowOff>
    </xdr:to>
    <xdr:sp macro="" textlink="">
      <xdr:nvSpPr>
        <xdr:cNvPr id="162" name="Rectangle 2"/>
        <xdr:cNvSpPr>
          <a:spLocks noChangeArrowheads="1"/>
        </xdr:cNvSpPr>
      </xdr:nvSpPr>
      <xdr:spPr bwMode="auto">
        <a:xfrm>
          <a:off x="9190759" y="6300614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1133475</xdr:colOff>
      <xdr:row>150</xdr:row>
      <xdr:rowOff>48491</xdr:rowOff>
    </xdr:from>
    <xdr:to>
      <xdr:col>6</xdr:col>
      <xdr:colOff>113434</xdr:colOff>
      <xdr:row>150</xdr:row>
      <xdr:rowOff>286616</xdr:rowOff>
    </xdr:to>
    <xdr:sp macro="" textlink="">
      <xdr:nvSpPr>
        <xdr:cNvPr id="164" name="Line 67"/>
        <xdr:cNvSpPr>
          <a:spLocks noChangeShapeType="1"/>
        </xdr:cNvSpPr>
      </xdr:nvSpPr>
      <xdr:spPr bwMode="auto">
        <a:xfrm flipV="1">
          <a:off x="9238384" y="6261908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656663</xdr:colOff>
      <xdr:row>5</xdr:row>
      <xdr:rowOff>33718</xdr:rowOff>
    </xdr:from>
    <xdr:to>
      <xdr:col>6</xdr:col>
      <xdr:colOff>21442</xdr:colOff>
      <xdr:row>5</xdr:row>
      <xdr:rowOff>219635</xdr:rowOff>
    </xdr:to>
    <xdr:sp macro="" textlink="">
      <xdr:nvSpPr>
        <xdr:cNvPr id="165" name="Rectangle 1"/>
        <xdr:cNvSpPr>
          <a:spLocks noChangeArrowheads="1"/>
        </xdr:cNvSpPr>
      </xdr:nvSpPr>
      <xdr:spPr bwMode="auto">
        <a:xfrm>
          <a:off x="5800163" y="1210336"/>
          <a:ext cx="149191" cy="1859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1066800</xdr:colOff>
      <xdr:row>124</xdr:row>
      <xdr:rowOff>0</xdr:rowOff>
    </xdr:from>
    <xdr:to>
      <xdr:col>6</xdr:col>
      <xdr:colOff>95250</xdr:colOff>
      <xdr:row>124</xdr:row>
      <xdr:rowOff>266700</xdr:rowOff>
    </xdr:to>
    <xdr:sp macro="" textlink="">
      <xdr:nvSpPr>
        <xdr:cNvPr id="1775153" name="Rectangle 1"/>
        <xdr:cNvSpPr>
          <a:spLocks noChangeArrowheads="1"/>
        </xdr:cNvSpPr>
      </xdr:nvSpPr>
      <xdr:spPr bwMode="auto">
        <a:xfrm>
          <a:off x="9153525" y="520065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1066800</xdr:colOff>
      <xdr:row>125</xdr:row>
      <xdr:rowOff>0</xdr:rowOff>
    </xdr:from>
    <xdr:to>
      <xdr:col>6</xdr:col>
      <xdr:colOff>95250</xdr:colOff>
      <xdr:row>125</xdr:row>
      <xdr:rowOff>266700</xdr:rowOff>
    </xdr:to>
    <xdr:sp macro="" textlink="">
      <xdr:nvSpPr>
        <xdr:cNvPr id="1775172" name="Rectangle 2"/>
        <xdr:cNvSpPr>
          <a:spLocks noChangeArrowheads="1"/>
        </xdr:cNvSpPr>
      </xdr:nvSpPr>
      <xdr:spPr bwMode="auto">
        <a:xfrm>
          <a:off x="9153525" y="524256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1114425</xdr:colOff>
      <xdr:row>124</xdr:row>
      <xdr:rowOff>38100</xdr:rowOff>
    </xdr:from>
    <xdr:to>
      <xdr:col>6</xdr:col>
      <xdr:colOff>95250</xdr:colOff>
      <xdr:row>124</xdr:row>
      <xdr:rowOff>276225</xdr:rowOff>
    </xdr:to>
    <xdr:sp macro="" textlink="">
      <xdr:nvSpPr>
        <xdr:cNvPr id="1775174" name="Line 67"/>
        <xdr:cNvSpPr>
          <a:spLocks noChangeShapeType="1"/>
        </xdr:cNvSpPr>
      </xdr:nvSpPr>
      <xdr:spPr bwMode="auto">
        <a:xfrm flipV="1">
          <a:off x="9201150" y="520446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1073727</xdr:colOff>
      <xdr:row>94</xdr:row>
      <xdr:rowOff>41564</xdr:rowOff>
    </xdr:from>
    <xdr:to>
      <xdr:col>6</xdr:col>
      <xdr:colOff>101311</xdr:colOff>
      <xdr:row>94</xdr:row>
      <xdr:rowOff>298739</xdr:rowOff>
    </xdr:to>
    <xdr:sp macro="" textlink="">
      <xdr:nvSpPr>
        <xdr:cNvPr id="1775175" name="Rectangle 1"/>
        <xdr:cNvSpPr>
          <a:spLocks noChangeArrowheads="1"/>
        </xdr:cNvSpPr>
      </xdr:nvSpPr>
      <xdr:spPr bwMode="auto">
        <a:xfrm>
          <a:off x="9178636" y="3916333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1073727</xdr:colOff>
      <xdr:row>95</xdr:row>
      <xdr:rowOff>41564</xdr:rowOff>
    </xdr:from>
    <xdr:to>
      <xdr:col>6</xdr:col>
      <xdr:colOff>101311</xdr:colOff>
      <xdr:row>95</xdr:row>
      <xdr:rowOff>308264</xdr:rowOff>
    </xdr:to>
    <xdr:sp macro="" textlink="">
      <xdr:nvSpPr>
        <xdr:cNvPr id="1775176" name="Rectangle 2"/>
        <xdr:cNvSpPr>
          <a:spLocks noChangeArrowheads="1"/>
        </xdr:cNvSpPr>
      </xdr:nvSpPr>
      <xdr:spPr bwMode="auto">
        <a:xfrm>
          <a:off x="9178636" y="3957897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1121352</xdr:colOff>
      <xdr:row>94</xdr:row>
      <xdr:rowOff>79664</xdr:rowOff>
    </xdr:from>
    <xdr:to>
      <xdr:col>6</xdr:col>
      <xdr:colOff>101311</xdr:colOff>
      <xdr:row>94</xdr:row>
      <xdr:rowOff>308264</xdr:rowOff>
    </xdr:to>
    <xdr:sp macro="" textlink="">
      <xdr:nvSpPr>
        <xdr:cNvPr id="1775178" name="Line 67"/>
        <xdr:cNvSpPr>
          <a:spLocks noChangeShapeType="1"/>
        </xdr:cNvSpPr>
      </xdr:nvSpPr>
      <xdr:spPr bwMode="auto">
        <a:xfrm flipV="1">
          <a:off x="9226261" y="3920143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1125681</xdr:colOff>
      <xdr:row>34</xdr:row>
      <xdr:rowOff>76200</xdr:rowOff>
    </xdr:from>
    <xdr:to>
      <xdr:col>6</xdr:col>
      <xdr:colOff>153265</xdr:colOff>
      <xdr:row>34</xdr:row>
      <xdr:rowOff>329911</xdr:rowOff>
    </xdr:to>
    <xdr:sp macro="" textlink="">
      <xdr:nvSpPr>
        <xdr:cNvPr id="1775183" name="Rectangle 1"/>
        <xdr:cNvSpPr>
          <a:spLocks noChangeArrowheads="1"/>
        </xdr:cNvSpPr>
      </xdr:nvSpPr>
      <xdr:spPr bwMode="auto">
        <a:xfrm>
          <a:off x="9230590" y="14225155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1125681</xdr:colOff>
      <xdr:row>35</xdr:row>
      <xdr:rowOff>76200</xdr:rowOff>
    </xdr:from>
    <xdr:to>
      <xdr:col>6</xdr:col>
      <xdr:colOff>153265</xdr:colOff>
      <xdr:row>35</xdr:row>
      <xdr:rowOff>329911</xdr:rowOff>
    </xdr:to>
    <xdr:sp macro="" textlink="">
      <xdr:nvSpPr>
        <xdr:cNvPr id="1775184" name="Rectangle 2"/>
        <xdr:cNvSpPr>
          <a:spLocks noChangeArrowheads="1"/>
        </xdr:cNvSpPr>
      </xdr:nvSpPr>
      <xdr:spPr bwMode="auto">
        <a:xfrm>
          <a:off x="9230590" y="14640791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1173306</xdr:colOff>
      <xdr:row>34</xdr:row>
      <xdr:rowOff>114300</xdr:rowOff>
    </xdr:from>
    <xdr:to>
      <xdr:col>6</xdr:col>
      <xdr:colOff>153265</xdr:colOff>
      <xdr:row>34</xdr:row>
      <xdr:rowOff>339436</xdr:rowOff>
    </xdr:to>
    <xdr:sp macro="" textlink="">
      <xdr:nvSpPr>
        <xdr:cNvPr id="1775186" name="Line 67"/>
        <xdr:cNvSpPr>
          <a:spLocks noChangeShapeType="1"/>
        </xdr:cNvSpPr>
      </xdr:nvSpPr>
      <xdr:spPr bwMode="auto">
        <a:xfrm flipV="1">
          <a:off x="9278215" y="14263255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1094508</xdr:colOff>
      <xdr:row>4</xdr:row>
      <xdr:rowOff>68407</xdr:rowOff>
    </xdr:from>
    <xdr:to>
      <xdr:col>6</xdr:col>
      <xdr:colOff>122092</xdr:colOff>
      <xdr:row>4</xdr:row>
      <xdr:rowOff>322119</xdr:rowOff>
    </xdr:to>
    <xdr:sp macro="" textlink="">
      <xdr:nvSpPr>
        <xdr:cNvPr id="1775187" name="Rectangle 1"/>
        <xdr:cNvSpPr>
          <a:spLocks noChangeArrowheads="1"/>
        </xdr:cNvSpPr>
      </xdr:nvSpPr>
      <xdr:spPr bwMode="auto">
        <a:xfrm>
          <a:off x="9199417" y="1730952"/>
          <a:ext cx="257175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5</xdr:row>
      <xdr:rowOff>68407</xdr:rowOff>
    </xdr:from>
    <xdr:to>
      <xdr:col>6</xdr:col>
      <xdr:colOff>122092</xdr:colOff>
      <xdr:row>5</xdr:row>
      <xdr:rowOff>322118</xdr:rowOff>
    </xdr:to>
    <xdr:sp macro="" textlink="">
      <xdr:nvSpPr>
        <xdr:cNvPr id="1775188" name="Rectangle 2"/>
        <xdr:cNvSpPr>
          <a:spLocks noChangeArrowheads="1"/>
        </xdr:cNvSpPr>
      </xdr:nvSpPr>
      <xdr:spPr bwMode="auto">
        <a:xfrm>
          <a:off x="9199417" y="2146589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1142133</xdr:colOff>
      <xdr:row>4</xdr:row>
      <xdr:rowOff>106507</xdr:rowOff>
    </xdr:from>
    <xdr:to>
      <xdr:col>6</xdr:col>
      <xdr:colOff>122092</xdr:colOff>
      <xdr:row>4</xdr:row>
      <xdr:rowOff>331644</xdr:rowOff>
    </xdr:to>
    <xdr:sp macro="" textlink="">
      <xdr:nvSpPr>
        <xdr:cNvPr id="1775190" name="Line 67"/>
        <xdr:cNvSpPr>
          <a:spLocks noChangeShapeType="1"/>
        </xdr:cNvSpPr>
      </xdr:nvSpPr>
      <xdr:spPr bwMode="auto">
        <a:xfrm flipV="1">
          <a:off x="9247042" y="1769052"/>
          <a:ext cx="209550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66919" name="Rectangle 5"/>
        <xdr:cNvSpPr>
          <a:spLocks noChangeArrowheads="1"/>
        </xdr:cNvSpPr>
      </xdr:nvSpPr>
      <xdr:spPr bwMode="auto">
        <a:xfrm>
          <a:off x="733425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66920" name="Rectangle 6"/>
        <xdr:cNvSpPr>
          <a:spLocks noChangeArrowheads="1"/>
        </xdr:cNvSpPr>
      </xdr:nvSpPr>
      <xdr:spPr bwMode="auto">
        <a:xfrm>
          <a:off x="733425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66921" name="Rectangle 4"/>
        <xdr:cNvSpPr>
          <a:spLocks noChangeArrowheads="1"/>
        </xdr:cNvSpPr>
      </xdr:nvSpPr>
      <xdr:spPr bwMode="auto">
        <a:xfrm>
          <a:off x="733425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1050347</xdr:colOff>
      <xdr:row>4</xdr:row>
      <xdr:rowOff>112568</xdr:rowOff>
    </xdr:from>
    <xdr:to>
      <xdr:col>6</xdr:col>
      <xdr:colOff>68406</xdr:colOff>
      <xdr:row>4</xdr:row>
      <xdr:rowOff>366280</xdr:rowOff>
    </xdr:to>
    <xdr:sp macro="" textlink="">
      <xdr:nvSpPr>
        <xdr:cNvPr id="1766933" name="Rectangle 1"/>
        <xdr:cNvSpPr>
          <a:spLocks noChangeArrowheads="1"/>
        </xdr:cNvSpPr>
      </xdr:nvSpPr>
      <xdr:spPr bwMode="auto">
        <a:xfrm>
          <a:off x="9207211" y="1775113"/>
          <a:ext cx="24765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1050347</xdr:colOff>
      <xdr:row>5</xdr:row>
      <xdr:rowOff>112568</xdr:rowOff>
    </xdr:from>
    <xdr:to>
      <xdr:col>6</xdr:col>
      <xdr:colOff>68406</xdr:colOff>
      <xdr:row>5</xdr:row>
      <xdr:rowOff>366279</xdr:rowOff>
    </xdr:to>
    <xdr:sp macro="" textlink="">
      <xdr:nvSpPr>
        <xdr:cNvPr id="1766934" name="Rectangle 2"/>
        <xdr:cNvSpPr>
          <a:spLocks noChangeArrowheads="1"/>
        </xdr:cNvSpPr>
      </xdr:nvSpPr>
      <xdr:spPr bwMode="auto">
        <a:xfrm>
          <a:off x="9207211" y="2190750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1097972</xdr:colOff>
      <xdr:row>4</xdr:row>
      <xdr:rowOff>150668</xdr:rowOff>
    </xdr:from>
    <xdr:to>
      <xdr:col>6</xdr:col>
      <xdr:colOff>68406</xdr:colOff>
      <xdr:row>4</xdr:row>
      <xdr:rowOff>375805</xdr:rowOff>
    </xdr:to>
    <xdr:sp macro="" textlink="">
      <xdr:nvSpPr>
        <xdr:cNvPr id="1766936" name="Line 67"/>
        <xdr:cNvSpPr>
          <a:spLocks noChangeShapeType="1"/>
        </xdr:cNvSpPr>
      </xdr:nvSpPr>
      <xdr:spPr bwMode="auto">
        <a:xfrm flipV="1">
          <a:off x="9254836" y="1813213"/>
          <a:ext cx="200025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982806</xdr:colOff>
      <xdr:row>94</xdr:row>
      <xdr:rowOff>25977</xdr:rowOff>
    </xdr:from>
    <xdr:to>
      <xdr:col>6</xdr:col>
      <xdr:colOff>10390</xdr:colOff>
      <xdr:row>94</xdr:row>
      <xdr:rowOff>283152</xdr:rowOff>
    </xdr:to>
    <xdr:sp macro="" textlink="">
      <xdr:nvSpPr>
        <xdr:cNvPr id="1766938" name="Rectangle 2"/>
        <xdr:cNvSpPr>
          <a:spLocks noChangeArrowheads="1"/>
        </xdr:cNvSpPr>
      </xdr:nvSpPr>
      <xdr:spPr bwMode="auto">
        <a:xfrm>
          <a:off x="9139670" y="3914775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1030431</xdr:colOff>
      <xdr:row>94</xdr:row>
      <xdr:rowOff>45027</xdr:rowOff>
    </xdr:from>
    <xdr:to>
      <xdr:col>6</xdr:col>
      <xdr:colOff>10390</xdr:colOff>
      <xdr:row>94</xdr:row>
      <xdr:rowOff>273627</xdr:rowOff>
    </xdr:to>
    <xdr:sp macro="" textlink="">
      <xdr:nvSpPr>
        <xdr:cNvPr id="1766939" name="Line 67"/>
        <xdr:cNvSpPr>
          <a:spLocks noChangeShapeType="1"/>
        </xdr:cNvSpPr>
      </xdr:nvSpPr>
      <xdr:spPr bwMode="auto">
        <a:xfrm flipV="1">
          <a:off x="9187295" y="3916680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1030431</xdr:colOff>
      <xdr:row>93</xdr:row>
      <xdr:rowOff>54553</xdr:rowOff>
    </xdr:from>
    <xdr:to>
      <xdr:col>6</xdr:col>
      <xdr:colOff>10390</xdr:colOff>
      <xdr:row>93</xdr:row>
      <xdr:rowOff>292678</xdr:rowOff>
    </xdr:to>
    <xdr:sp macro="" textlink="">
      <xdr:nvSpPr>
        <xdr:cNvPr id="1766940" name="Line 67"/>
        <xdr:cNvSpPr>
          <a:spLocks noChangeShapeType="1"/>
        </xdr:cNvSpPr>
      </xdr:nvSpPr>
      <xdr:spPr bwMode="auto">
        <a:xfrm flipV="1">
          <a:off x="9187295" y="3876068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1019175</xdr:colOff>
      <xdr:row>184</xdr:row>
      <xdr:rowOff>9525</xdr:rowOff>
    </xdr:from>
    <xdr:to>
      <xdr:col>6</xdr:col>
      <xdr:colOff>47625</xdr:colOff>
      <xdr:row>184</xdr:row>
      <xdr:rowOff>276225</xdr:rowOff>
    </xdr:to>
    <xdr:sp macro="" textlink="">
      <xdr:nvSpPr>
        <xdr:cNvPr id="1766941" name="Rectangle 1"/>
        <xdr:cNvSpPr>
          <a:spLocks noChangeArrowheads="1"/>
        </xdr:cNvSpPr>
      </xdr:nvSpPr>
      <xdr:spPr bwMode="auto">
        <a:xfrm>
          <a:off x="9163050" y="897636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185</xdr:row>
      <xdr:rowOff>9525</xdr:rowOff>
    </xdr:from>
    <xdr:to>
      <xdr:col>6</xdr:col>
      <xdr:colOff>47625</xdr:colOff>
      <xdr:row>185</xdr:row>
      <xdr:rowOff>276225</xdr:rowOff>
    </xdr:to>
    <xdr:sp macro="" textlink="">
      <xdr:nvSpPr>
        <xdr:cNvPr id="1766942" name="Rectangle 2"/>
        <xdr:cNvSpPr>
          <a:spLocks noChangeArrowheads="1"/>
        </xdr:cNvSpPr>
      </xdr:nvSpPr>
      <xdr:spPr bwMode="auto">
        <a:xfrm>
          <a:off x="9163050" y="901827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1066800</xdr:colOff>
      <xdr:row>184</xdr:row>
      <xdr:rowOff>47625</xdr:rowOff>
    </xdr:from>
    <xdr:to>
      <xdr:col>6</xdr:col>
      <xdr:colOff>47625</xdr:colOff>
      <xdr:row>184</xdr:row>
      <xdr:rowOff>285750</xdr:rowOff>
    </xdr:to>
    <xdr:sp macro="" textlink="">
      <xdr:nvSpPr>
        <xdr:cNvPr id="1766944" name="Line 67"/>
        <xdr:cNvSpPr>
          <a:spLocks noChangeShapeType="1"/>
        </xdr:cNvSpPr>
      </xdr:nvSpPr>
      <xdr:spPr bwMode="auto">
        <a:xfrm flipV="1">
          <a:off x="9210675" y="898017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214</xdr:row>
      <xdr:rowOff>28575</xdr:rowOff>
    </xdr:from>
    <xdr:to>
      <xdr:col>5</xdr:col>
      <xdr:colOff>1209675</xdr:colOff>
      <xdr:row>214</xdr:row>
      <xdr:rowOff>295275</xdr:rowOff>
    </xdr:to>
    <xdr:sp macro="" textlink="">
      <xdr:nvSpPr>
        <xdr:cNvPr id="1766945" name="Rectangle 1"/>
        <xdr:cNvSpPr>
          <a:spLocks noChangeArrowheads="1"/>
        </xdr:cNvSpPr>
      </xdr:nvSpPr>
      <xdr:spPr bwMode="auto">
        <a:xfrm>
          <a:off x="9096375" y="1023651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215</xdr:row>
      <xdr:rowOff>28575</xdr:rowOff>
    </xdr:from>
    <xdr:to>
      <xdr:col>5</xdr:col>
      <xdr:colOff>1209675</xdr:colOff>
      <xdr:row>215</xdr:row>
      <xdr:rowOff>295275</xdr:rowOff>
    </xdr:to>
    <xdr:sp macro="" textlink="">
      <xdr:nvSpPr>
        <xdr:cNvPr id="1766946" name="Rectangle 2"/>
        <xdr:cNvSpPr>
          <a:spLocks noChangeArrowheads="1"/>
        </xdr:cNvSpPr>
      </xdr:nvSpPr>
      <xdr:spPr bwMode="auto">
        <a:xfrm>
          <a:off x="9096375" y="1027842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215</xdr:row>
      <xdr:rowOff>47625</xdr:rowOff>
    </xdr:from>
    <xdr:to>
      <xdr:col>5</xdr:col>
      <xdr:colOff>1209675</xdr:colOff>
      <xdr:row>215</xdr:row>
      <xdr:rowOff>285750</xdr:rowOff>
    </xdr:to>
    <xdr:sp macro="" textlink="">
      <xdr:nvSpPr>
        <xdr:cNvPr id="1766947" name="Line 67"/>
        <xdr:cNvSpPr>
          <a:spLocks noChangeShapeType="1"/>
        </xdr:cNvSpPr>
      </xdr:nvSpPr>
      <xdr:spPr bwMode="auto">
        <a:xfrm flipV="1">
          <a:off x="9144000" y="1028033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214</xdr:row>
      <xdr:rowOff>66675</xdr:rowOff>
    </xdr:from>
    <xdr:to>
      <xdr:col>5</xdr:col>
      <xdr:colOff>1209675</xdr:colOff>
      <xdr:row>214</xdr:row>
      <xdr:rowOff>304800</xdr:rowOff>
    </xdr:to>
    <xdr:sp macro="" textlink="">
      <xdr:nvSpPr>
        <xdr:cNvPr id="1766948" name="Line 67"/>
        <xdr:cNvSpPr>
          <a:spLocks noChangeShapeType="1"/>
        </xdr:cNvSpPr>
      </xdr:nvSpPr>
      <xdr:spPr bwMode="auto">
        <a:xfrm flipV="1">
          <a:off x="9144000" y="1024032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49" name="Rectangle 3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0" name="Rectangle 4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1" name="Rectangle 1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2" name="Rectangle 2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3" name="Rectangle 5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4" name="Rectangle 6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5" name="Rectangle 3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6" name="Rectangle 4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7" name="Rectangle 2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8" name="Rectangle 5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59" name="Rectangle 6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0" name="Rectangle 3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1" name="Rectangle 4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2" name="Rectangle 2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3" name="Rectangle 5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4" name="Rectangle 6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5" name="Rectangle 3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6" name="Rectangle 4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7" name="Rectangle 1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8" name="Rectangle 2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69" name="Rectangle 6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70" name="Rectangle 4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240</xdr:row>
      <xdr:rowOff>0</xdr:rowOff>
    </xdr:from>
    <xdr:to>
      <xdr:col>4</xdr:col>
      <xdr:colOff>619125</xdr:colOff>
      <xdr:row>240</xdr:row>
      <xdr:rowOff>0</xdr:rowOff>
    </xdr:to>
    <xdr:sp macro="" textlink="">
      <xdr:nvSpPr>
        <xdr:cNvPr id="1766971" name="Rectangle 2"/>
        <xdr:cNvSpPr>
          <a:spLocks noChangeArrowheads="1"/>
        </xdr:cNvSpPr>
      </xdr:nvSpPr>
      <xdr:spPr bwMode="auto">
        <a:xfrm>
          <a:off x="7334250" y="1132427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34</xdr:row>
      <xdr:rowOff>58882</xdr:rowOff>
    </xdr:from>
    <xdr:to>
      <xdr:col>6</xdr:col>
      <xdr:colOff>73602</xdr:colOff>
      <xdr:row>34</xdr:row>
      <xdr:rowOff>316057</xdr:rowOff>
    </xdr:to>
    <xdr:sp macro="" textlink="">
      <xdr:nvSpPr>
        <xdr:cNvPr id="1766978" name="Rectangle 1"/>
        <xdr:cNvSpPr>
          <a:spLocks noChangeArrowheads="1"/>
        </xdr:cNvSpPr>
      </xdr:nvSpPr>
      <xdr:spPr bwMode="auto">
        <a:xfrm>
          <a:off x="9202882" y="1420783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35</xdr:row>
      <xdr:rowOff>58882</xdr:rowOff>
    </xdr:from>
    <xdr:to>
      <xdr:col>6</xdr:col>
      <xdr:colOff>73602</xdr:colOff>
      <xdr:row>35</xdr:row>
      <xdr:rowOff>316057</xdr:rowOff>
    </xdr:to>
    <xdr:sp macro="" textlink="">
      <xdr:nvSpPr>
        <xdr:cNvPr id="1766979" name="Rectangle 2"/>
        <xdr:cNvSpPr>
          <a:spLocks noChangeArrowheads="1"/>
        </xdr:cNvSpPr>
      </xdr:nvSpPr>
      <xdr:spPr bwMode="auto">
        <a:xfrm>
          <a:off x="9202882" y="1462347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1093643</xdr:colOff>
      <xdr:row>34</xdr:row>
      <xdr:rowOff>96982</xdr:rowOff>
    </xdr:from>
    <xdr:to>
      <xdr:col>6</xdr:col>
      <xdr:colOff>73602</xdr:colOff>
      <xdr:row>34</xdr:row>
      <xdr:rowOff>325582</xdr:rowOff>
    </xdr:to>
    <xdr:sp macro="" textlink="">
      <xdr:nvSpPr>
        <xdr:cNvPr id="1766981" name="Line 67"/>
        <xdr:cNvSpPr>
          <a:spLocks noChangeShapeType="1"/>
        </xdr:cNvSpPr>
      </xdr:nvSpPr>
      <xdr:spPr bwMode="auto">
        <a:xfrm flipV="1">
          <a:off x="9250507" y="1424593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936913</xdr:colOff>
      <xdr:row>124</xdr:row>
      <xdr:rowOff>60613</xdr:rowOff>
    </xdr:from>
    <xdr:to>
      <xdr:col>5</xdr:col>
      <xdr:colOff>1194088</xdr:colOff>
      <xdr:row>124</xdr:row>
      <xdr:rowOff>270163</xdr:rowOff>
    </xdr:to>
    <xdr:sp macro="" textlink="">
      <xdr:nvSpPr>
        <xdr:cNvPr id="1766990" name="Rectangle 1"/>
        <xdr:cNvSpPr>
          <a:spLocks noChangeArrowheads="1"/>
        </xdr:cNvSpPr>
      </xdr:nvSpPr>
      <xdr:spPr bwMode="auto">
        <a:xfrm>
          <a:off x="9093777" y="51668795"/>
          <a:ext cx="2571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936913</xdr:colOff>
      <xdr:row>125</xdr:row>
      <xdr:rowOff>70139</xdr:rowOff>
    </xdr:from>
    <xdr:to>
      <xdr:col>5</xdr:col>
      <xdr:colOff>1194088</xdr:colOff>
      <xdr:row>125</xdr:row>
      <xdr:rowOff>270164</xdr:rowOff>
    </xdr:to>
    <xdr:sp macro="" textlink="">
      <xdr:nvSpPr>
        <xdr:cNvPr id="1766991" name="Rectangle 2"/>
        <xdr:cNvSpPr>
          <a:spLocks noChangeArrowheads="1"/>
        </xdr:cNvSpPr>
      </xdr:nvSpPr>
      <xdr:spPr bwMode="auto">
        <a:xfrm>
          <a:off x="9093777" y="52093957"/>
          <a:ext cx="2571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984538</xdr:colOff>
      <xdr:row>125</xdr:row>
      <xdr:rowOff>79664</xdr:rowOff>
    </xdr:from>
    <xdr:to>
      <xdr:col>5</xdr:col>
      <xdr:colOff>1194088</xdr:colOff>
      <xdr:row>125</xdr:row>
      <xdr:rowOff>260639</xdr:rowOff>
    </xdr:to>
    <xdr:sp macro="" textlink="">
      <xdr:nvSpPr>
        <xdr:cNvPr id="1766992" name="Line 67"/>
        <xdr:cNvSpPr>
          <a:spLocks noChangeShapeType="1"/>
        </xdr:cNvSpPr>
      </xdr:nvSpPr>
      <xdr:spPr bwMode="auto">
        <a:xfrm flipV="1">
          <a:off x="9141402" y="52103482"/>
          <a:ext cx="20955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984538</xdr:colOff>
      <xdr:row>124</xdr:row>
      <xdr:rowOff>89188</xdr:rowOff>
    </xdr:from>
    <xdr:to>
      <xdr:col>5</xdr:col>
      <xdr:colOff>1194088</xdr:colOff>
      <xdr:row>124</xdr:row>
      <xdr:rowOff>279688</xdr:rowOff>
    </xdr:to>
    <xdr:sp macro="" textlink="">
      <xdr:nvSpPr>
        <xdr:cNvPr id="1766993" name="Line 67"/>
        <xdr:cNvSpPr>
          <a:spLocks noChangeShapeType="1"/>
        </xdr:cNvSpPr>
      </xdr:nvSpPr>
      <xdr:spPr bwMode="auto">
        <a:xfrm flipV="1">
          <a:off x="9141402" y="51697370"/>
          <a:ext cx="2095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1054676</xdr:colOff>
      <xdr:row>154</xdr:row>
      <xdr:rowOff>39832</xdr:rowOff>
    </xdr:from>
    <xdr:to>
      <xdr:col>6</xdr:col>
      <xdr:colOff>82260</xdr:colOff>
      <xdr:row>154</xdr:row>
      <xdr:rowOff>249382</xdr:rowOff>
    </xdr:to>
    <xdr:sp macro="" textlink="">
      <xdr:nvSpPr>
        <xdr:cNvPr id="70" name="Rectangle 1"/>
        <xdr:cNvSpPr>
          <a:spLocks noChangeArrowheads="1"/>
        </xdr:cNvSpPr>
      </xdr:nvSpPr>
      <xdr:spPr bwMode="auto">
        <a:xfrm>
          <a:off x="9211540" y="64134423"/>
          <a:ext cx="257175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1054676</xdr:colOff>
      <xdr:row>155</xdr:row>
      <xdr:rowOff>49358</xdr:rowOff>
    </xdr:from>
    <xdr:to>
      <xdr:col>6</xdr:col>
      <xdr:colOff>82260</xdr:colOff>
      <xdr:row>155</xdr:row>
      <xdr:rowOff>249383</xdr:rowOff>
    </xdr:to>
    <xdr:sp macro="" textlink="">
      <xdr:nvSpPr>
        <xdr:cNvPr id="71" name="Rectangle 2"/>
        <xdr:cNvSpPr>
          <a:spLocks noChangeArrowheads="1"/>
        </xdr:cNvSpPr>
      </xdr:nvSpPr>
      <xdr:spPr bwMode="auto">
        <a:xfrm>
          <a:off x="9211540" y="64559585"/>
          <a:ext cx="2571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1102301</xdr:colOff>
      <xdr:row>154</xdr:row>
      <xdr:rowOff>68407</xdr:rowOff>
    </xdr:from>
    <xdr:to>
      <xdr:col>6</xdr:col>
      <xdr:colOff>82260</xdr:colOff>
      <xdr:row>154</xdr:row>
      <xdr:rowOff>258907</xdr:rowOff>
    </xdr:to>
    <xdr:sp macro="" textlink="">
      <xdr:nvSpPr>
        <xdr:cNvPr id="73" name="Line 67"/>
        <xdr:cNvSpPr>
          <a:spLocks noChangeShapeType="1"/>
        </xdr:cNvSpPr>
      </xdr:nvSpPr>
      <xdr:spPr bwMode="auto">
        <a:xfrm flipV="1">
          <a:off x="9259165" y="64162998"/>
          <a:ext cx="20955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63</xdr:row>
      <xdr:rowOff>57201</xdr:rowOff>
    </xdr:from>
    <xdr:to>
      <xdr:col>6</xdr:col>
      <xdr:colOff>88474</xdr:colOff>
      <xdr:row>63</xdr:row>
      <xdr:rowOff>225188</xdr:rowOff>
    </xdr:to>
    <xdr:sp macro="" textlink="">
      <xdr:nvSpPr>
        <xdr:cNvPr id="62" name="Rectangle 1"/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68407</xdr:rowOff>
    </xdr:from>
    <xdr:to>
      <xdr:col>6</xdr:col>
      <xdr:colOff>88474</xdr:colOff>
      <xdr:row>65</xdr:row>
      <xdr:rowOff>1070</xdr:rowOff>
    </xdr:to>
    <xdr:sp macro="" textlink="">
      <xdr:nvSpPr>
        <xdr:cNvPr id="63" name="Rectangle 2"/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63</xdr:row>
      <xdr:rowOff>95301</xdr:rowOff>
    </xdr:from>
    <xdr:to>
      <xdr:col>6</xdr:col>
      <xdr:colOff>88474</xdr:colOff>
      <xdr:row>63</xdr:row>
      <xdr:rowOff>225188</xdr:rowOff>
    </xdr:to>
    <xdr:sp macro="" textlink="">
      <xdr:nvSpPr>
        <xdr:cNvPr id="65" name="Line 67"/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93</xdr:row>
      <xdr:rowOff>57201</xdr:rowOff>
    </xdr:from>
    <xdr:to>
      <xdr:col>6</xdr:col>
      <xdr:colOff>88474</xdr:colOff>
      <xdr:row>93</xdr:row>
      <xdr:rowOff>225188</xdr:rowOff>
    </xdr:to>
    <xdr:sp macro="" textlink="">
      <xdr:nvSpPr>
        <xdr:cNvPr id="66" name="Rectangle 1"/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68407</xdr:rowOff>
    </xdr:from>
    <xdr:to>
      <xdr:col>6</xdr:col>
      <xdr:colOff>88474</xdr:colOff>
      <xdr:row>95</xdr:row>
      <xdr:rowOff>1070</xdr:rowOff>
    </xdr:to>
    <xdr:sp macro="" textlink="">
      <xdr:nvSpPr>
        <xdr:cNvPr id="67" name="Rectangle 2"/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93</xdr:row>
      <xdr:rowOff>95301</xdr:rowOff>
    </xdr:from>
    <xdr:to>
      <xdr:col>6</xdr:col>
      <xdr:colOff>88474</xdr:colOff>
      <xdr:row>93</xdr:row>
      <xdr:rowOff>225188</xdr:rowOff>
    </xdr:to>
    <xdr:sp macro="" textlink="">
      <xdr:nvSpPr>
        <xdr:cNvPr id="69" name="Line 67"/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124</xdr:row>
      <xdr:rowOff>57201</xdr:rowOff>
    </xdr:from>
    <xdr:to>
      <xdr:col>6</xdr:col>
      <xdr:colOff>88474</xdr:colOff>
      <xdr:row>124</xdr:row>
      <xdr:rowOff>225188</xdr:rowOff>
    </xdr:to>
    <xdr:sp macro="" textlink="">
      <xdr:nvSpPr>
        <xdr:cNvPr id="74" name="Rectangle 1"/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125</xdr:row>
      <xdr:rowOff>68407</xdr:rowOff>
    </xdr:from>
    <xdr:to>
      <xdr:col>6</xdr:col>
      <xdr:colOff>88474</xdr:colOff>
      <xdr:row>126</xdr:row>
      <xdr:rowOff>1070</xdr:rowOff>
    </xdr:to>
    <xdr:sp macro="" textlink="">
      <xdr:nvSpPr>
        <xdr:cNvPr id="75" name="Rectangle 2"/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124</xdr:row>
      <xdr:rowOff>95301</xdr:rowOff>
    </xdr:from>
    <xdr:to>
      <xdr:col>6</xdr:col>
      <xdr:colOff>88474</xdr:colOff>
      <xdr:row>124</xdr:row>
      <xdr:rowOff>225188</xdr:rowOff>
    </xdr:to>
    <xdr:sp macro="" textlink="">
      <xdr:nvSpPr>
        <xdr:cNvPr id="77" name="Line 67"/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214</xdr:row>
      <xdr:rowOff>57201</xdr:rowOff>
    </xdr:from>
    <xdr:to>
      <xdr:col>6</xdr:col>
      <xdr:colOff>88474</xdr:colOff>
      <xdr:row>214</xdr:row>
      <xdr:rowOff>225188</xdr:rowOff>
    </xdr:to>
    <xdr:sp macro="" textlink="">
      <xdr:nvSpPr>
        <xdr:cNvPr id="78" name="Rectangle 1"/>
        <xdr:cNvSpPr>
          <a:spLocks noChangeArrowheads="1"/>
        </xdr:cNvSpPr>
      </xdr:nvSpPr>
      <xdr:spPr bwMode="auto">
        <a:xfrm>
          <a:off x="5934889" y="14904995"/>
          <a:ext cx="126320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215</xdr:row>
      <xdr:rowOff>68407</xdr:rowOff>
    </xdr:from>
    <xdr:to>
      <xdr:col>6</xdr:col>
      <xdr:colOff>88474</xdr:colOff>
      <xdr:row>216</xdr:row>
      <xdr:rowOff>1070</xdr:rowOff>
    </xdr:to>
    <xdr:sp macro="" textlink="">
      <xdr:nvSpPr>
        <xdr:cNvPr id="79" name="Rectangle 2"/>
        <xdr:cNvSpPr>
          <a:spLocks noChangeArrowheads="1"/>
        </xdr:cNvSpPr>
      </xdr:nvSpPr>
      <xdr:spPr bwMode="auto">
        <a:xfrm>
          <a:off x="5934889" y="15151525"/>
          <a:ext cx="126320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214</xdr:row>
      <xdr:rowOff>95301</xdr:rowOff>
    </xdr:from>
    <xdr:to>
      <xdr:col>6</xdr:col>
      <xdr:colOff>88474</xdr:colOff>
      <xdr:row>214</xdr:row>
      <xdr:rowOff>225188</xdr:rowOff>
    </xdr:to>
    <xdr:sp macro="" textlink="">
      <xdr:nvSpPr>
        <xdr:cNvPr id="81" name="Line 67"/>
        <xdr:cNvSpPr>
          <a:spLocks noChangeShapeType="1"/>
        </xdr:cNvSpPr>
      </xdr:nvSpPr>
      <xdr:spPr bwMode="auto">
        <a:xfrm flipV="1">
          <a:off x="5934889" y="14943095"/>
          <a:ext cx="12632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1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2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3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4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5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6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7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8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19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0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1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2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3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4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5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6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7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8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2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0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1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2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3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4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5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6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7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8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239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1056408</xdr:colOff>
      <xdr:row>94</xdr:row>
      <xdr:rowOff>41563</xdr:rowOff>
    </xdr:from>
    <xdr:to>
      <xdr:col>6</xdr:col>
      <xdr:colOff>83992</xdr:colOff>
      <xdr:row>94</xdr:row>
      <xdr:rowOff>289213</xdr:rowOff>
    </xdr:to>
    <xdr:sp macro="" textlink="">
      <xdr:nvSpPr>
        <xdr:cNvPr id="1776240" name="Rectangle 1"/>
        <xdr:cNvSpPr>
          <a:spLocks noChangeArrowheads="1"/>
        </xdr:cNvSpPr>
      </xdr:nvSpPr>
      <xdr:spPr bwMode="auto">
        <a:xfrm>
          <a:off x="9161317" y="39163336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1056408</xdr:colOff>
      <xdr:row>95</xdr:row>
      <xdr:rowOff>41563</xdr:rowOff>
    </xdr:from>
    <xdr:to>
      <xdr:col>6</xdr:col>
      <xdr:colOff>83992</xdr:colOff>
      <xdr:row>95</xdr:row>
      <xdr:rowOff>298738</xdr:rowOff>
    </xdr:to>
    <xdr:sp macro="" textlink="">
      <xdr:nvSpPr>
        <xdr:cNvPr id="1776241" name="Rectangle 2"/>
        <xdr:cNvSpPr>
          <a:spLocks noChangeArrowheads="1"/>
        </xdr:cNvSpPr>
      </xdr:nvSpPr>
      <xdr:spPr bwMode="auto">
        <a:xfrm>
          <a:off x="9161317" y="39578972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1104033</xdr:colOff>
      <xdr:row>94</xdr:row>
      <xdr:rowOff>79663</xdr:rowOff>
    </xdr:from>
    <xdr:to>
      <xdr:col>6</xdr:col>
      <xdr:colOff>83992</xdr:colOff>
      <xdr:row>94</xdr:row>
      <xdr:rowOff>298738</xdr:rowOff>
    </xdr:to>
    <xdr:sp macro="" textlink="">
      <xdr:nvSpPr>
        <xdr:cNvPr id="1776243" name="Line 67"/>
        <xdr:cNvSpPr>
          <a:spLocks noChangeShapeType="1"/>
        </xdr:cNvSpPr>
      </xdr:nvSpPr>
      <xdr:spPr bwMode="auto">
        <a:xfrm flipV="1">
          <a:off x="9208942" y="39201436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1040822</xdr:colOff>
      <xdr:row>4</xdr:row>
      <xdr:rowOff>62345</xdr:rowOff>
    </xdr:from>
    <xdr:to>
      <xdr:col>6</xdr:col>
      <xdr:colOff>68406</xdr:colOff>
      <xdr:row>4</xdr:row>
      <xdr:rowOff>306532</xdr:rowOff>
    </xdr:to>
    <xdr:sp macro="" textlink="">
      <xdr:nvSpPr>
        <xdr:cNvPr id="1776252" name="Rectangle 1"/>
        <xdr:cNvSpPr>
          <a:spLocks noChangeArrowheads="1"/>
        </xdr:cNvSpPr>
      </xdr:nvSpPr>
      <xdr:spPr bwMode="auto">
        <a:xfrm>
          <a:off x="9145731" y="1724890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1040822</xdr:colOff>
      <xdr:row>5</xdr:row>
      <xdr:rowOff>62345</xdr:rowOff>
    </xdr:from>
    <xdr:to>
      <xdr:col>6</xdr:col>
      <xdr:colOff>68406</xdr:colOff>
      <xdr:row>5</xdr:row>
      <xdr:rowOff>306531</xdr:rowOff>
    </xdr:to>
    <xdr:sp macro="" textlink="">
      <xdr:nvSpPr>
        <xdr:cNvPr id="1776253" name="Rectangle 2"/>
        <xdr:cNvSpPr>
          <a:spLocks noChangeArrowheads="1"/>
        </xdr:cNvSpPr>
      </xdr:nvSpPr>
      <xdr:spPr bwMode="auto">
        <a:xfrm>
          <a:off x="9145731" y="2140527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1088447</xdr:colOff>
      <xdr:row>4</xdr:row>
      <xdr:rowOff>100445</xdr:rowOff>
    </xdr:from>
    <xdr:to>
      <xdr:col>6</xdr:col>
      <xdr:colOff>68406</xdr:colOff>
      <xdr:row>4</xdr:row>
      <xdr:rowOff>316057</xdr:rowOff>
    </xdr:to>
    <xdr:sp macro="" textlink="">
      <xdr:nvSpPr>
        <xdr:cNvPr id="1776255" name="Line 67"/>
        <xdr:cNvSpPr>
          <a:spLocks noChangeShapeType="1"/>
        </xdr:cNvSpPr>
      </xdr:nvSpPr>
      <xdr:spPr bwMode="auto">
        <a:xfrm flipV="1">
          <a:off x="9193356" y="1762990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1123950</xdr:colOff>
      <xdr:row>154</xdr:row>
      <xdr:rowOff>66675</xdr:rowOff>
    </xdr:from>
    <xdr:to>
      <xdr:col>6</xdr:col>
      <xdr:colOff>152400</xdr:colOff>
      <xdr:row>154</xdr:row>
      <xdr:rowOff>333375</xdr:rowOff>
    </xdr:to>
    <xdr:sp macro="" textlink="">
      <xdr:nvSpPr>
        <xdr:cNvPr id="1776256" name="Rectangle 1"/>
        <xdr:cNvSpPr>
          <a:spLocks noChangeArrowheads="1"/>
        </xdr:cNvSpPr>
      </xdr:nvSpPr>
      <xdr:spPr bwMode="auto">
        <a:xfrm>
          <a:off x="9210675" y="646557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1123950</xdr:colOff>
      <xdr:row>155</xdr:row>
      <xdr:rowOff>66675</xdr:rowOff>
    </xdr:from>
    <xdr:to>
      <xdr:col>6</xdr:col>
      <xdr:colOff>152400</xdr:colOff>
      <xdr:row>155</xdr:row>
      <xdr:rowOff>333375</xdr:rowOff>
    </xdr:to>
    <xdr:sp macro="" textlink="">
      <xdr:nvSpPr>
        <xdr:cNvPr id="1776257" name="Rectangle 2"/>
        <xdr:cNvSpPr>
          <a:spLocks noChangeArrowheads="1"/>
        </xdr:cNvSpPr>
      </xdr:nvSpPr>
      <xdr:spPr bwMode="auto">
        <a:xfrm>
          <a:off x="9210675" y="650748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1171575</xdr:colOff>
      <xdr:row>154</xdr:row>
      <xdr:rowOff>104775</xdr:rowOff>
    </xdr:from>
    <xdr:to>
      <xdr:col>6</xdr:col>
      <xdr:colOff>152400</xdr:colOff>
      <xdr:row>154</xdr:row>
      <xdr:rowOff>342900</xdr:rowOff>
    </xdr:to>
    <xdr:sp macro="" textlink="">
      <xdr:nvSpPr>
        <xdr:cNvPr id="1776259" name="Line 67"/>
        <xdr:cNvSpPr>
          <a:spLocks noChangeShapeType="1"/>
        </xdr:cNvSpPr>
      </xdr:nvSpPr>
      <xdr:spPr bwMode="auto">
        <a:xfrm flipV="1">
          <a:off x="9258300" y="646938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0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1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2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3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4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5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6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7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8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69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0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1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2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3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4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5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6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7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78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83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284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308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76309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0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1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2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3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4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5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6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7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8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19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0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1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2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3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4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5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6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150</xdr:row>
      <xdr:rowOff>0</xdr:rowOff>
    </xdr:from>
    <xdr:to>
      <xdr:col>4</xdr:col>
      <xdr:colOff>619125</xdr:colOff>
      <xdr:row>150</xdr:row>
      <xdr:rowOff>0</xdr:rowOff>
    </xdr:to>
    <xdr:sp macro="" textlink="">
      <xdr:nvSpPr>
        <xdr:cNvPr id="1776327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1025236</xdr:colOff>
      <xdr:row>64</xdr:row>
      <xdr:rowOff>49357</xdr:rowOff>
    </xdr:from>
    <xdr:to>
      <xdr:col>6</xdr:col>
      <xdr:colOff>43295</xdr:colOff>
      <xdr:row>64</xdr:row>
      <xdr:rowOff>316057</xdr:rowOff>
    </xdr:to>
    <xdr:sp macro="" textlink="">
      <xdr:nvSpPr>
        <xdr:cNvPr id="1776328" name="Rectangle 1"/>
        <xdr:cNvSpPr>
          <a:spLocks noChangeArrowheads="1"/>
        </xdr:cNvSpPr>
      </xdr:nvSpPr>
      <xdr:spPr bwMode="auto">
        <a:xfrm>
          <a:off x="9130145" y="26684721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1025236</xdr:colOff>
      <xdr:row>65</xdr:row>
      <xdr:rowOff>49357</xdr:rowOff>
    </xdr:from>
    <xdr:to>
      <xdr:col>6</xdr:col>
      <xdr:colOff>43295</xdr:colOff>
      <xdr:row>65</xdr:row>
      <xdr:rowOff>316057</xdr:rowOff>
    </xdr:to>
    <xdr:sp macro="" textlink="">
      <xdr:nvSpPr>
        <xdr:cNvPr id="1776329" name="Rectangle 2"/>
        <xdr:cNvSpPr>
          <a:spLocks noChangeArrowheads="1"/>
        </xdr:cNvSpPr>
      </xdr:nvSpPr>
      <xdr:spPr bwMode="auto">
        <a:xfrm>
          <a:off x="9130145" y="27100357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1072861</xdr:colOff>
      <xdr:row>64</xdr:row>
      <xdr:rowOff>87457</xdr:rowOff>
    </xdr:from>
    <xdr:to>
      <xdr:col>6</xdr:col>
      <xdr:colOff>43295</xdr:colOff>
      <xdr:row>64</xdr:row>
      <xdr:rowOff>325582</xdr:rowOff>
    </xdr:to>
    <xdr:sp macro="" textlink="">
      <xdr:nvSpPr>
        <xdr:cNvPr id="1776331" name="Line 67"/>
        <xdr:cNvSpPr>
          <a:spLocks noChangeShapeType="1"/>
        </xdr:cNvSpPr>
      </xdr:nvSpPr>
      <xdr:spPr bwMode="auto">
        <a:xfrm flipV="1">
          <a:off x="9177770" y="26722821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932583</xdr:colOff>
      <xdr:row>34</xdr:row>
      <xdr:rowOff>33771</xdr:rowOff>
    </xdr:from>
    <xdr:to>
      <xdr:col>5</xdr:col>
      <xdr:colOff>1189758</xdr:colOff>
      <xdr:row>34</xdr:row>
      <xdr:rowOff>281421</xdr:rowOff>
    </xdr:to>
    <xdr:sp macro="" textlink="">
      <xdr:nvSpPr>
        <xdr:cNvPr id="1776332" name="Rectangle 1"/>
        <xdr:cNvSpPr>
          <a:spLocks noChangeArrowheads="1"/>
        </xdr:cNvSpPr>
      </xdr:nvSpPr>
      <xdr:spPr bwMode="auto">
        <a:xfrm>
          <a:off x="9037492" y="14182726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932583</xdr:colOff>
      <xdr:row>35</xdr:row>
      <xdr:rowOff>33771</xdr:rowOff>
    </xdr:from>
    <xdr:to>
      <xdr:col>5</xdr:col>
      <xdr:colOff>1189758</xdr:colOff>
      <xdr:row>35</xdr:row>
      <xdr:rowOff>281421</xdr:rowOff>
    </xdr:to>
    <xdr:sp macro="" textlink="">
      <xdr:nvSpPr>
        <xdr:cNvPr id="1776333" name="Rectangle 2"/>
        <xdr:cNvSpPr>
          <a:spLocks noChangeArrowheads="1"/>
        </xdr:cNvSpPr>
      </xdr:nvSpPr>
      <xdr:spPr bwMode="auto">
        <a:xfrm>
          <a:off x="9037492" y="14598362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980208</xdr:colOff>
      <xdr:row>35</xdr:row>
      <xdr:rowOff>52821</xdr:rowOff>
    </xdr:from>
    <xdr:to>
      <xdr:col>5</xdr:col>
      <xdr:colOff>1189758</xdr:colOff>
      <xdr:row>35</xdr:row>
      <xdr:rowOff>271896</xdr:rowOff>
    </xdr:to>
    <xdr:sp macro="" textlink="">
      <xdr:nvSpPr>
        <xdr:cNvPr id="1776334" name="Line 67"/>
        <xdr:cNvSpPr>
          <a:spLocks noChangeShapeType="1"/>
        </xdr:cNvSpPr>
      </xdr:nvSpPr>
      <xdr:spPr bwMode="auto">
        <a:xfrm flipV="1">
          <a:off x="9085117" y="14617412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980208</xdr:colOff>
      <xdr:row>34</xdr:row>
      <xdr:rowOff>71871</xdr:rowOff>
    </xdr:from>
    <xdr:to>
      <xdr:col>5</xdr:col>
      <xdr:colOff>1189758</xdr:colOff>
      <xdr:row>34</xdr:row>
      <xdr:rowOff>290946</xdr:rowOff>
    </xdr:to>
    <xdr:sp macro="" textlink="">
      <xdr:nvSpPr>
        <xdr:cNvPr id="1776335" name="Line 67"/>
        <xdr:cNvSpPr>
          <a:spLocks noChangeShapeType="1"/>
        </xdr:cNvSpPr>
      </xdr:nvSpPr>
      <xdr:spPr bwMode="auto">
        <a:xfrm flipV="1">
          <a:off x="9085117" y="14220826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1139536</xdr:colOff>
      <xdr:row>124</xdr:row>
      <xdr:rowOff>38099</xdr:rowOff>
    </xdr:from>
    <xdr:to>
      <xdr:col>6</xdr:col>
      <xdr:colOff>167120</xdr:colOff>
      <xdr:row>124</xdr:row>
      <xdr:rowOff>285749</xdr:rowOff>
    </xdr:to>
    <xdr:sp macro="" textlink="">
      <xdr:nvSpPr>
        <xdr:cNvPr id="127" name="Rectangle 1"/>
        <xdr:cNvSpPr>
          <a:spLocks noChangeArrowheads="1"/>
        </xdr:cNvSpPr>
      </xdr:nvSpPr>
      <xdr:spPr bwMode="auto">
        <a:xfrm>
          <a:off x="9244445" y="51646281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1139536</xdr:colOff>
      <xdr:row>125</xdr:row>
      <xdr:rowOff>38099</xdr:rowOff>
    </xdr:from>
    <xdr:to>
      <xdr:col>6</xdr:col>
      <xdr:colOff>167120</xdr:colOff>
      <xdr:row>125</xdr:row>
      <xdr:rowOff>295274</xdr:rowOff>
    </xdr:to>
    <xdr:sp macro="" textlink="">
      <xdr:nvSpPr>
        <xdr:cNvPr id="128" name="Rectangle 2"/>
        <xdr:cNvSpPr>
          <a:spLocks noChangeArrowheads="1"/>
        </xdr:cNvSpPr>
      </xdr:nvSpPr>
      <xdr:spPr bwMode="auto">
        <a:xfrm>
          <a:off x="9244445" y="5206191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1187161</xdr:colOff>
      <xdr:row>124</xdr:row>
      <xdr:rowOff>76199</xdr:rowOff>
    </xdr:from>
    <xdr:to>
      <xdr:col>6</xdr:col>
      <xdr:colOff>167120</xdr:colOff>
      <xdr:row>124</xdr:row>
      <xdr:rowOff>295274</xdr:rowOff>
    </xdr:to>
    <xdr:sp macro="" textlink="">
      <xdr:nvSpPr>
        <xdr:cNvPr id="130" name="Line 67"/>
        <xdr:cNvSpPr>
          <a:spLocks noChangeShapeType="1"/>
        </xdr:cNvSpPr>
      </xdr:nvSpPr>
      <xdr:spPr bwMode="auto">
        <a:xfrm flipV="1">
          <a:off x="9292070" y="51684381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57201</xdr:rowOff>
    </xdr:from>
    <xdr:to>
      <xdr:col>6</xdr:col>
      <xdr:colOff>88474</xdr:colOff>
      <xdr:row>34</xdr:row>
      <xdr:rowOff>225188</xdr:rowOff>
    </xdr:to>
    <xdr:sp macro="" textlink="">
      <xdr:nvSpPr>
        <xdr:cNvPr id="123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35</xdr:row>
      <xdr:rowOff>68407</xdr:rowOff>
    </xdr:from>
    <xdr:to>
      <xdr:col>6</xdr:col>
      <xdr:colOff>88474</xdr:colOff>
      <xdr:row>36</xdr:row>
      <xdr:rowOff>1070</xdr:rowOff>
    </xdr:to>
    <xdr:sp macro="" textlink="">
      <xdr:nvSpPr>
        <xdr:cNvPr id="124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95301</xdr:rowOff>
    </xdr:from>
    <xdr:to>
      <xdr:col>6</xdr:col>
      <xdr:colOff>88474</xdr:colOff>
      <xdr:row>34</xdr:row>
      <xdr:rowOff>225188</xdr:rowOff>
    </xdr:to>
    <xdr:sp macro="" textlink="">
      <xdr:nvSpPr>
        <xdr:cNvPr id="126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1019175</xdr:colOff>
      <xdr:row>64</xdr:row>
      <xdr:rowOff>41563</xdr:rowOff>
    </xdr:from>
    <xdr:to>
      <xdr:col>6</xdr:col>
      <xdr:colOff>46759</xdr:colOff>
      <xdr:row>64</xdr:row>
      <xdr:rowOff>298738</xdr:rowOff>
    </xdr:to>
    <xdr:sp macro="" textlink="">
      <xdr:nvSpPr>
        <xdr:cNvPr id="1796162" name="Rectangle 1"/>
        <xdr:cNvSpPr>
          <a:spLocks noChangeArrowheads="1"/>
        </xdr:cNvSpPr>
      </xdr:nvSpPr>
      <xdr:spPr bwMode="auto">
        <a:xfrm>
          <a:off x="9124084" y="2667692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65</xdr:row>
      <xdr:rowOff>41563</xdr:rowOff>
    </xdr:from>
    <xdr:to>
      <xdr:col>6</xdr:col>
      <xdr:colOff>46759</xdr:colOff>
      <xdr:row>65</xdr:row>
      <xdr:rowOff>298738</xdr:rowOff>
    </xdr:to>
    <xdr:sp macro="" textlink="">
      <xdr:nvSpPr>
        <xdr:cNvPr id="1796163" name="Rectangle 2"/>
        <xdr:cNvSpPr>
          <a:spLocks noChangeArrowheads="1"/>
        </xdr:cNvSpPr>
      </xdr:nvSpPr>
      <xdr:spPr bwMode="auto">
        <a:xfrm>
          <a:off x="9124084" y="27092563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1066800</xdr:colOff>
      <xdr:row>64</xdr:row>
      <xdr:rowOff>79663</xdr:rowOff>
    </xdr:from>
    <xdr:to>
      <xdr:col>6</xdr:col>
      <xdr:colOff>46759</xdr:colOff>
      <xdr:row>64</xdr:row>
      <xdr:rowOff>308263</xdr:rowOff>
    </xdr:to>
    <xdr:sp macro="" textlink="">
      <xdr:nvSpPr>
        <xdr:cNvPr id="1796165" name="Line 67"/>
        <xdr:cNvSpPr>
          <a:spLocks noChangeShapeType="1"/>
        </xdr:cNvSpPr>
      </xdr:nvSpPr>
      <xdr:spPr bwMode="auto">
        <a:xfrm flipV="1">
          <a:off x="9171709" y="2671502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988867</xdr:colOff>
      <xdr:row>4</xdr:row>
      <xdr:rowOff>70138</xdr:rowOff>
    </xdr:from>
    <xdr:to>
      <xdr:col>6</xdr:col>
      <xdr:colOff>16451</xdr:colOff>
      <xdr:row>4</xdr:row>
      <xdr:rowOff>314325</xdr:rowOff>
    </xdr:to>
    <xdr:sp macro="" textlink="">
      <xdr:nvSpPr>
        <xdr:cNvPr id="1796166" name="Rectangle 1"/>
        <xdr:cNvSpPr>
          <a:spLocks noChangeArrowheads="1"/>
        </xdr:cNvSpPr>
      </xdr:nvSpPr>
      <xdr:spPr bwMode="auto">
        <a:xfrm>
          <a:off x="9093776" y="173268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988867</xdr:colOff>
      <xdr:row>5</xdr:row>
      <xdr:rowOff>70138</xdr:rowOff>
    </xdr:from>
    <xdr:to>
      <xdr:col>6</xdr:col>
      <xdr:colOff>16451</xdr:colOff>
      <xdr:row>5</xdr:row>
      <xdr:rowOff>314324</xdr:rowOff>
    </xdr:to>
    <xdr:sp macro="" textlink="">
      <xdr:nvSpPr>
        <xdr:cNvPr id="1796167" name="Rectangle 2"/>
        <xdr:cNvSpPr>
          <a:spLocks noChangeArrowheads="1"/>
        </xdr:cNvSpPr>
      </xdr:nvSpPr>
      <xdr:spPr bwMode="auto">
        <a:xfrm>
          <a:off x="9093776" y="214832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1036492</xdr:colOff>
      <xdr:row>5</xdr:row>
      <xdr:rowOff>89188</xdr:rowOff>
    </xdr:from>
    <xdr:to>
      <xdr:col>6</xdr:col>
      <xdr:colOff>16451</xdr:colOff>
      <xdr:row>5</xdr:row>
      <xdr:rowOff>304799</xdr:rowOff>
    </xdr:to>
    <xdr:sp macro="" textlink="">
      <xdr:nvSpPr>
        <xdr:cNvPr id="1796168" name="Line 67"/>
        <xdr:cNvSpPr>
          <a:spLocks noChangeShapeType="1"/>
        </xdr:cNvSpPr>
      </xdr:nvSpPr>
      <xdr:spPr bwMode="auto">
        <a:xfrm flipV="1">
          <a:off x="9141401" y="2167370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1036492</xdr:colOff>
      <xdr:row>4</xdr:row>
      <xdr:rowOff>108238</xdr:rowOff>
    </xdr:from>
    <xdr:to>
      <xdr:col>6</xdr:col>
      <xdr:colOff>16451</xdr:colOff>
      <xdr:row>4</xdr:row>
      <xdr:rowOff>323850</xdr:rowOff>
    </xdr:to>
    <xdr:sp macro="" textlink="">
      <xdr:nvSpPr>
        <xdr:cNvPr id="1796169" name="Line 67"/>
        <xdr:cNvSpPr>
          <a:spLocks noChangeShapeType="1"/>
        </xdr:cNvSpPr>
      </xdr:nvSpPr>
      <xdr:spPr bwMode="auto">
        <a:xfrm flipV="1">
          <a:off x="9141401" y="177078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0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1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2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3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4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5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6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7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8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79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80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81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96182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1053811</xdr:colOff>
      <xdr:row>34</xdr:row>
      <xdr:rowOff>41563</xdr:rowOff>
    </xdr:from>
    <xdr:to>
      <xdr:col>6</xdr:col>
      <xdr:colOff>71870</xdr:colOff>
      <xdr:row>34</xdr:row>
      <xdr:rowOff>295274</xdr:rowOff>
    </xdr:to>
    <xdr:sp macro="" textlink="">
      <xdr:nvSpPr>
        <xdr:cNvPr id="1796220" name="Rectangle 1"/>
        <xdr:cNvSpPr>
          <a:spLocks noChangeArrowheads="1"/>
        </xdr:cNvSpPr>
      </xdr:nvSpPr>
      <xdr:spPr bwMode="auto">
        <a:xfrm>
          <a:off x="9158720" y="14190518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1053811</xdr:colOff>
      <xdr:row>35</xdr:row>
      <xdr:rowOff>41563</xdr:rowOff>
    </xdr:from>
    <xdr:to>
      <xdr:col>6</xdr:col>
      <xdr:colOff>71870</xdr:colOff>
      <xdr:row>35</xdr:row>
      <xdr:rowOff>295274</xdr:rowOff>
    </xdr:to>
    <xdr:sp macro="" textlink="">
      <xdr:nvSpPr>
        <xdr:cNvPr id="1796221" name="Rectangle 2"/>
        <xdr:cNvSpPr>
          <a:spLocks noChangeArrowheads="1"/>
        </xdr:cNvSpPr>
      </xdr:nvSpPr>
      <xdr:spPr bwMode="auto">
        <a:xfrm>
          <a:off x="9158720" y="14606154"/>
          <a:ext cx="24765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1101436</xdr:colOff>
      <xdr:row>34</xdr:row>
      <xdr:rowOff>79663</xdr:rowOff>
    </xdr:from>
    <xdr:to>
      <xdr:col>6</xdr:col>
      <xdr:colOff>71870</xdr:colOff>
      <xdr:row>34</xdr:row>
      <xdr:rowOff>304799</xdr:rowOff>
    </xdr:to>
    <xdr:sp macro="" textlink="">
      <xdr:nvSpPr>
        <xdr:cNvPr id="1796223" name="Line 67"/>
        <xdr:cNvSpPr>
          <a:spLocks noChangeShapeType="1"/>
        </xdr:cNvSpPr>
      </xdr:nvSpPr>
      <xdr:spPr bwMode="auto">
        <a:xfrm flipV="1">
          <a:off x="9206345" y="14228618"/>
          <a:ext cx="200025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1019175</xdr:colOff>
      <xdr:row>94</xdr:row>
      <xdr:rowOff>41563</xdr:rowOff>
    </xdr:from>
    <xdr:to>
      <xdr:col>6</xdr:col>
      <xdr:colOff>46759</xdr:colOff>
      <xdr:row>94</xdr:row>
      <xdr:rowOff>298738</xdr:rowOff>
    </xdr:to>
    <xdr:sp macro="" textlink="">
      <xdr:nvSpPr>
        <xdr:cNvPr id="27" name="Rectangle 1"/>
        <xdr:cNvSpPr>
          <a:spLocks noChangeArrowheads="1"/>
        </xdr:cNvSpPr>
      </xdr:nvSpPr>
      <xdr:spPr bwMode="auto">
        <a:xfrm>
          <a:off x="5924550" y="15124681"/>
          <a:ext cx="50121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95</xdr:row>
      <xdr:rowOff>41563</xdr:rowOff>
    </xdr:from>
    <xdr:to>
      <xdr:col>6</xdr:col>
      <xdr:colOff>46759</xdr:colOff>
      <xdr:row>95</xdr:row>
      <xdr:rowOff>298738</xdr:rowOff>
    </xdr:to>
    <xdr:sp macro="" textlink="">
      <xdr:nvSpPr>
        <xdr:cNvPr id="28" name="Rectangle 2"/>
        <xdr:cNvSpPr>
          <a:spLocks noChangeArrowheads="1"/>
        </xdr:cNvSpPr>
      </xdr:nvSpPr>
      <xdr:spPr bwMode="auto">
        <a:xfrm>
          <a:off x="5924550" y="15360004"/>
          <a:ext cx="50121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1066800</xdr:colOff>
      <xdr:row>94</xdr:row>
      <xdr:rowOff>79663</xdr:rowOff>
    </xdr:from>
    <xdr:to>
      <xdr:col>6</xdr:col>
      <xdr:colOff>46759</xdr:colOff>
      <xdr:row>94</xdr:row>
      <xdr:rowOff>308263</xdr:rowOff>
    </xdr:to>
    <xdr:sp macro="" textlink="">
      <xdr:nvSpPr>
        <xdr:cNvPr id="30" name="Line 67"/>
        <xdr:cNvSpPr>
          <a:spLocks noChangeShapeType="1"/>
        </xdr:cNvSpPr>
      </xdr:nvSpPr>
      <xdr:spPr bwMode="auto">
        <a:xfrm flipV="1">
          <a:off x="5924550" y="15162781"/>
          <a:ext cx="50121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4</xdr:row>
      <xdr:rowOff>57201</xdr:rowOff>
    </xdr:from>
    <xdr:to>
      <xdr:col>6</xdr:col>
      <xdr:colOff>88474</xdr:colOff>
      <xdr:row>4</xdr:row>
      <xdr:rowOff>225188</xdr:rowOff>
    </xdr:to>
    <xdr:sp macro="" textlink="">
      <xdr:nvSpPr>
        <xdr:cNvPr id="31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5</xdr:row>
      <xdr:rowOff>68407</xdr:rowOff>
    </xdr:from>
    <xdr:to>
      <xdr:col>6</xdr:col>
      <xdr:colOff>88474</xdr:colOff>
      <xdr:row>6</xdr:row>
      <xdr:rowOff>1070</xdr:rowOff>
    </xdr:to>
    <xdr:sp macro="" textlink="">
      <xdr:nvSpPr>
        <xdr:cNvPr id="32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4</xdr:row>
      <xdr:rowOff>95301</xdr:rowOff>
    </xdr:from>
    <xdr:to>
      <xdr:col>6</xdr:col>
      <xdr:colOff>88474</xdr:colOff>
      <xdr:row>4</xdr:row>
      <xdr:rowOff>225188</xdr:rowOff>
    </xdr:to>
    <xdr:sp macro="" textlink="">
      <xdr:nvSpPr>
        <xdr:cNvPr id="34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717177</xdr:colOff>
      <xdr:row>94</xdr:row>
      <xdr:rowOff>57150</xdr:rowOff>
    </xdr:from>
    <xdr:to>
      <xdr:col>5</xdr:col>
      <xdr:colOff>896470</xdr:colOff>
      <xdr:row>95</xdr:row>
      <xdr:rowOff>33618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94</xdr:row>
      <xdr:rowOff>95249</xdr:rowOff>
    </xdr:from>
    <xdr:to>
      <xdr:col>5</xdr:col>
      <xdr:colOff>847725</xdr:colOff>
      <xdr:row>95</xdr:row>
      <xdr:rowOff>22410</xdr:rowOff>
    </xdr:to>
    <xdr:sp macro="" textlink="">
      <xdr:nvSpPr>
        <xdr:cNvPr id="3" name="Line 67"/>
        <xdr:cNvSpPr>
          <a:spLocks noChangeShapeType="1"/>
        </xdr:cNvSpPr>
      </xdr:nvSpPr>
      <xdr:spPr bwMode="auto">
        <a:xfrm flipV="1">
          <a:off x="6170519" y="1047749"/>
          <a:ext cx="96931" cy="1652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72837</xdr:rowOff>
    </xdr:from>
    <xdr:to>
      <xdr:col>5</xdr:col>
      <xdr:colOff>896470</xdr:colOff>
      <xdr:row>5</xdr:row>
      <xdr:rowOff>49305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5995148" y="1047749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110936</xdr:rowOff>
    </xdr:from>
    <xdr:to>
      <xdr:col>5</xdr:col>
      <xdr:colOff>847725</xdr:colOff>
      <xdr:row>5</xdr:row>
      <xdr:rowOff>38097</xdr:rowOff>
    </xdr:to>
    <xdr:sp macro="" textlink="">
      <xdr:nvSpPr>
        <xdr:cNvPr id="7" name="Line 67"/>
        <xdr:cNvSpPr>
          <a:spLocks noChangeShapeType="1"/>
        </xdr:cNvSpPr>
      </xdr:nvSpPr>
      <xdr:spPr bwMode="auto">
        <a:xfrm flipV="1">
          <a:off x="6028765" y="1085848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95</xdr:row>
      <xdr:rowOff>0</xdr:rowOff>
    </xdr:from>
    <xdr:to>
      <xdr:col>5</xdr:col>
      <xdr:colOff>896485</xdr:colOff>
      <xdr:row>95</xdr:row>
      <xdr:rowOff>211791</xdr:rowOff>
    </xdr:to>
    <xdr:sp macro="" textlink="">
      <xdr:nvSpPr>
        <xdr:cNvPr id="8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64</xdr:row>
      <xdr:rowOff>57150</xdr:rowOff>
    </xdr:from>
    <xdr:to>
      <xdr:col>5</xdr:col>
      <xdr:colOff>896470</xdr:colOff>
      <xdr:row>65</xdr:row>
      <xdr:rowOff>33618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64</xdr:row>
      <xdr:rowOff>95249</xdr:rowOff>
    </xdr:from>
    <xdr:to>
      <xdr:col>5</xdr:col>
      <xdr:colOff>847725</xdr:colOff>
      <xdr:row>65</xdr:row>
      <xdr:rowOff>22410</xdr:rowOff>
    </xdr:to>
    <xdr:sp macro="" textlink="">
      <xdr:nvSpPr>
        <xdr:cNvPr id="11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65</xdr:row>
      <xdr:rowOff>0</xdr:rowOff>
    </xdr:from>
    <xdr:to>
      <xdr:col>5</xdr:col>
      <xdr:colOff>896485</xdr:colOff>
      <xdr:row>65</xdr:row>
      <xdr:rowOff>211791</xdr:rowOff>
    </xdr:to>
    <xdr:sp macro="" textlink="">
      <xdr:nvSpPr>
        <xdr:cNvPr id="12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34</xdr:row>
      <xdr:rowOff>57150</xdr:rowOff>
    </xdr:from>
    <xdr:to>
      <xdr:col>5</xdr:col>
      <xdr:colOff>896470</xdr:colOff>
      <xdr:row>35</xdr:row>
      <xdr:rowOff>33618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34</xdr:row>
      <xdr:rowOff>95249</xdr:rowOff>
    </xdr:from>
    <xdr:to>
      <xdr:col>5</xdr:col>
      <xdr:colOff>847725</xdr:colOff>
      <xdr:row>35</xdr:row>
      <xdr:rowOff>22410</xdr:rowOff>
    </xdr:to>
    <xdr:sp macro="" textlink="">
      <xdr:nvSpPr>
        <xdr:cNvPr id="15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35</xdr:row>
      <xdr:rowOff>0</xdr:rowOff>
    </xdr:from>
    <xdr:to>
      <xdr:col>5</xdr:col>
      <xdr:colOff>896485</xdr:colOff>
      <xdr:row>35</xdr:row>
      <xdr:rowOff>211791</xdr:rowOff>
    </xdr:to>
    <xdr:sp macro="" textlink="">
      <xdr:nvSpPr>
        <xdr:cNvPr id="16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57150</xdr:rowOff>
    </xdr:from>
    <xdr:to>
      <xdr:col>5</xdr:col>
      <xdr:colOff>896470</xdr:colOff>
      <xdr:row>5</xdr:row>
      <xdr:rowOff>33618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95249</xdr:rowOff>
    </xdr:from>
    <xdr:to>
      <xdr:col>5</xdr:col>
      <xdr:colOff>847725</xdr:colOff>
      <xdr:row>5</xdr:row>
      <xdr:rowOff>22410</xdr:rowOff>
    </xdr:to>
    <xdr:sp macro="" textlink="">
      <xdr:nvSpPr>
        <xdr:cNvPr id="19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5</xdr:row>
      <xdr:rowOff>0</xdr:rowOff>
    </xdr:from>
    <xdr:to>
      <xdr:col>5</xdr:col>
      <xdr:colOff>896485</xdr:colOff>
      <xdr:row>5</xdr:row>
      <xdr:rowOff>211791</xdr:rowOff>
    </xdr:to>
    <xdr:sp macro="" textlink="">
      <xdr:nvSpPr>
        <xdr:cNvPr id="20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124</xdr:row>
      <xdr:rowOff>57150</xdr:rowOff>
    </xdr:from>
    <xdr:to>
      <xdr:col>5</xdr:col>
      <xdr:colOff>896470</xdr:colOff>
      <xdr:row>125</xdr:row>
      <xdr:rowOff>33618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124</xdr:row>
      <xdr:rowOff>95249</xdr:rowOff>
    </xdr:from>
    <xdr:to>
      <xdr:col>5</xdr:col>
      <xdr:colOff>847725</xdr:colOff>
      <xdr:row>125</xdr:row>
      <xdr:rowOff>22410</xdr:rowOff>
    </xdr:to>
    <xdr:sp macro="" textlink="">
      <xdr:nvSpPr>
        <xdr:cNvPr id="23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125</xdr:row>
      <xdr:rowOff>0</xdr:rowOff>
    </xdr:from>
    <xdr:to>
      <xdr:col>5</xdr:col>
      <xdr:colOff>896485</xdr:colOff>
      <xdr:row>125</xdr:row>
      <xdr:rowOff>211791</xdr:rowOff>
    </xdr:to>
    <xdr:sp macro="" textlink="">
      <xdr:nvSpPr>
        <xdr:cNvPr id="24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153</xdr:row>
      <xdr:rowOff>57150</xdr:rowOff>
    </xdr:from>
    <xdr:to>
      <xdr:col>5</xdr:col>
      <xdr:colOff>896470</xdr:colOff>
      <xdr:row>154</xdr:row>
      <xdr:rowOff>33618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153</xdr:row>
      <xdr:rowOff>95249</xdr:rowOff>
    </xdr:from>
    <xdr:to>
      <xdr:col>5</xdr:col>
      <xdr:colOff>847725</xdr:colOff>
      <xdr:row>154</xdr:row>
      <xdr:rowOff>22410</xdr:rowOff>
    </xdr:to>
    <xdr:sp macro="" textlink="">
      <xdr:nvSpPr>
        <xdr:cNvPr id="27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154</xdr:row>
      <xdr:rowOff>0</xdr:rowOff>
    </xdr:from>
    <xdr:to>
      <xdr:col>5</xdr:col>
      <xdr:colOff>896485</xdr:colOff>
      <xdr:row>154</xdr:row>
      <xdr:rowOff>211791</xdr:rowOff>
    </xdr:to>
    <xdr:sp macro="" textlink="">
      <xdr:nvSpPr>
        <xdr:cNvPr id="28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182</xdr:row>
      <xdr:rowOff>57150</xdr:rowOff>
    </xdr:from>
    <xdr:to>
      <xdr:col>5</xdr:col>
      <xdr:colOff>896470</xdr:colOff>
      <xdr:row>183</xdr:row>
      <xdr:rowOff>33618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182</xdr:row>
      <xdr:rowOff>95249</xdr:rowOff>
    </xdr:from>
    <xdr:to>
      <xdr:col>5</xdr:col>
      <xdr:colOff>847725</xdr:colOff>
      <xdr:row>183</xdr:row>
      <xdr:rowOff>22410</xdr:rowOff>
    </xdr:to>
    <xdr:sp macro="" textlink="">
      <xdr:nvSpPr>
        <xdr:cNvPr id="31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183</xdr:row>
      <xdr:rowOff>0</xdr:rowOff>
    </xdr:from>
    <xdr:to>
      <xdr:col>5</xdr:col>
      <xdr:colOff>896485</xdr:colOff>
      <xdr:row>183</xdr:row>
      <xdr:rowOff>211791</xdr:rowOff>
    </xdr:to>
    <xdr:sp macro="" textlink="">
      <xdr:nvSpPr>
        <xdr:cNvPr id="32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212</xdr:row>
      <xdr:rowOff>57150</xdr:rowOff>
    </xdr:from>
    <xdr:to>
      <xdr:col>5</xdr:col>
      <xdr:colOff>896470</xdr:colOff>
      <xdr:row>213</xdr:row>
      <xdr:rowOff>33618</xdr:rowOff>
    </xdr:to>
    <xdr:sp macro="" textlink="">
      <xdr:nvSpPr>
        <xdr:cNvPr id="34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212</xdr:row>
      <xdr:rowOff>95249</xdr:rowOff>
    </xdr:from>
    <xdr:to>
      <xdr:col>5</xdr:col>
      <xdr:colOff>847725</xdr:colOff>
      <xdr:row>213</xdr:row>
      <xdr:rowOff>22410</xdr:rowOff>
    </xdr:to>
    <xdr:sp macro="" textlink="">
      <xdr:nvSpPr>
        <xdr:cNvPr id="35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213</xdr:row>
      <xdr:rowOff>0</xdr:rowOff>
    </xdr:from>
    <xdr:to>
      <xdr:col>5</xdr:col>
      <xdr:colOff>896485</xdr:colOff>
      <xdr:row>213</xdr:row>
      <xdr:rowOff>211791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241</xdr:row>
      <xdr:rowOff>57150</xdr:rowOff>
    </xdr:from>
    <xdr:to>
      <xdr:col>5</xdr:col>
      <xdr:colOff>896470</xdr:colOff>
      <xdr:row>242</xdr:row>
      <xdr:rowOff>33618</xdr:rowOff>
    </xdr:to>
    <xdr:sp macro="" textlink="">
      <xdr:nvSpPr>
        <xdr:cNvPr id="38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241</xdr:row>
      <xdr:rowOff>95249</xdr:rowOff>
    </xdr:from>
    <xdr:to>
      <xdr:col>5</xdr:col>
      <xdr:colOff>847725</xdr:colOff>
      <xdr:row>242</xdr:row>
      <xdr:rowOff>22410</xdr:rowOff>
    </xdr:to>
    <xdr:sp macro="" textlink="">
      <xdr:nvSpPr>
        <xdr:cNvPr id="39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242</xdr:row>
      <xdr:rowOff>0</xdr:rowOff>
    </xdr:from>
    <xdr:to>
      <xdr:col>5</xdr:col>
      <xdr:colOff>896485</xdr:colOff>
      <xdr:row>242</xdr:row>
      <xdr:rowOff>211791</xdr:rowOff>
    </xdr:to>
    <xdr:sp macro="" textlink="">
      <xdr:nvSpPr>
        <xdr:cNvPr id="40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270</xdr:row>
      <xdr:rowOff>57150</xdr:rowOff>
    </xdr:from>
    <xdr:to>
      <xdr:col>5</xdr:col>
      <xdr:colOff>896470</xdr:colOff>
      <xdr:row>271</xdr:row>
      <xdr:rowOff>33618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5995148" y="21628474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270</xdr:row>
      <xdr:rowOff>95249</xdr:rowOff>
    </xdr:from>
    <xdr:to>
      <xdr:col>5</xdr:col>
      <xdr:colOff>847725</xdr:colOff>
      <xdr:row>271</xdr:row>
      <xdr:rowOff>22410</xdr:rowOff>
    </xdr:to>
    <xdr:sp macro="" textlink="">
      <xdr:nvSpPr>
        <xdr:cNvPr id="43" name="Line 67"/>
        <xdr:cNvSpPr>
          <a:spLocks noChangeShapeType="1"/>
        </xdr:cNvSpPr>
      </xdr:nvSpPr>
      <xdr:spPr bwMode="auto">
        <a:xfrm flipV="1">
          <a:off x="6028765" y="21666573"/>
          <a:ext cx="96931" cy="16248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717192</xdr:colOff>
      <xdr:row>271</xdr:row>
      <xdr:rowOff>0</xdr:rowOff>
    </xdr:from>
    <xdr:to>
      <xdr:col>5</xdr:col>
      <xdr:colOff>896485</xdr:colOff>
      <xdr:row>271</xdr:row>
      <xdr:rowOff>211791</xdr:rowOff>
    </xdr:to>
    <xdr:sp macro="" textlink="">
      <xdr:nvSpPr>
        <xdr:cNvPr id="44" name="Rectangle 1"/>
        <xdr:cNvSpPr>
          <a:spLocks noChangeArrowheads="1"/>
        </xdr:cNvSpPr>
      </xdr:nvSpPr>
      <xdr:spPr bwMode="auto">
        <a:xfrm>
          <a:off x="5995163" y="21806647"/>
          <a:ext cx="179293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78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79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0" name="Rectangle 1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1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2" name="Rectangle 5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3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4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5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6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7" name="Rectangle 5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88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89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0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1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92" name="Rectangle 5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3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94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5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296" name="Rectangle 1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7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8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299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00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275</xdr:row>
      <xdr:rowOff>133350</xdr:rowOff>
    </xdr:from>
    <xdr:to>
      <xdr:col>4</xdr:col>
      <xdr:colOff>609600</xdr:colOff>
      <xdr:row>275</xdr:row>
      <xdr:rowOff>371475</xdr:rowOff>
    </xdr:to>
    <xdr:sp macro="" textlink="">
      <xdr:nvSpPr>
        <xdr:cNvPr id="1795301" name="Line 67"/>
        <xdr:cNvSpPr>
          <a:spLocks noChangeShapeType="1"/>
        </xdr:cNvSpPr>
      </xdr:nvSpPr>
      <xdr:spPr bwMode="auto">
        <a:xfrm flipV="1">
          <a:off x="7400925" y="1017936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274</xdr:row>
      <xdr:rowOff>152400</xdr:rowOff>
    </xdr:from>
    <xdr:to>
      <xdr:col>4</xdr:col>
      <xdr:colOff>609600</xdr:colOff>
      <xdr:row>274</xdr:row>
      <xdr:rowOff>390525</xdr:rowOff>
    </xdr:to>
    <xdr:sp macro="" textlink="">
      <xdr:nvSpPr>
        <xdr:cNvPr id="1795302" name="Line 67"/>
        <xdr:cNvSpPr>
          <a:spLocks noChangeShapeType="1"/>
        </xdr:cNvSpPr>
      </xdr:nvSpPr>
      <xdr:spPr bwMode="auto">
        <a:xfrm flipV="1">
          <a:off x="7400925" y="1013936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1004455</xdr:colOff>
      <xdr:row>124</xdr:row>
      <xdr:rowOff>31173</xdr:rowOff>
    </xdr:from>
    <xdr:to>
      <xdr:col>6</xdr:col>
      <xdr:colOff>32039</xdr:colOff>
      <xdr:row>124</xdr:row>
      <xdr:rowOff>297873</xdr:rowOff>
    </xdr:to>
    <xdr:sp macro="" textlink="">
      <xdr:nvSpPr>
        <xdr:cNvPr id="1795330" name="Rectangle 1"/>
        <xdr:cNvSpPr>
          <a:spLocks noChangeArrowheads="1"/>
        </xdr:cNvSpPr>
      </xdr:nvSpPr>
      <xdr:spPr bwMode="auto">
        <a:xfrm>
          <a:off x="9195955" y="380619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125</xdr:row>
      <xdr:rowOff>31172</xdr:rowOff>
    </xdr:from>
    <xdr:to>
      <xdr:col>6</xdr:col>
      <xdr:colOff>32039</xdr:colOff>
      <xdr:row>125</xdr:row>
      <xdr:rowOff>297872</xdr:rowOff>
    </xdr:to>
    <xdr:sp macro="" textlink="">
      <xdr:nvSpPr>
        <xdr:cNvPr id="1795331" name="Rectangle 2"/>
        <xdr:cNvSpPr>
          <a:spLocks noChangeArrowheads="1"/>
        </xdr:cNvSpPr>
      </xdr:nvSpPr>
      <xdr:spPr bwMode="auto">
        <a:xfrm>
          <a:off x="9195955" y="3847753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124</xdr:row>
      <xdr:rowOff>69273</xdr:rowOff>
    </xdr:from>
    <xdr:to>
      <xdr:col>6</xdr:col>
      <xdr:colOff>32039</xdr:colOff>
      <xdr:row>124</xdr:row>
      <xdr:rowOff>303934</xdr:rowOff>
    </xdr:to>
    <xdr:sp macro="" textlink="">
      <xdr:nvSpPr>
        <xdr:cNvPr id="1795333" name="Line 67"/>
        <xdr:cNvSpPr>
          <a:spLocks noChangeShapeType="1"/>
        </xdr:cNvSpPr>
      </xdr:nvSpPr>
      <xdr:spPr bwMode="auto">
        <a:xfrm flipV="1">
          <a:off x="9243580" y="38100000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1007918</xdr:colOff>
      <xdr:row>64</xdr:row>
      <xdr:rowOff>88323</xdr:rowOff>
    </xdr:from>
    <xdr:to>
      <xdr:col>6</xdr:col>
      <xdr:colOff>45027</xdr:colOff>
      <xdr:row>64</xdr:row>
      <xdr:rowOff>361084</xdr:rowOff>
    </xdr:to>
    <xdr:sp macro="" textlink="">
      <xdr:nvSpPr>
        <xdr:cNvPr id="1795334" name="Rectangle 1"/>
        <xdr:cNvSpPr>
          <a:spLocks noChangeArrowheads="1"/>
        </xdr:cNvSpPr>
      </xdr:nvSpPr>
      <xdr:spPr bwMode="auto">
        <a:xfrm>
          <a:off x="9199418" y="25632641"/>
          <a:ext cx="266700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1017443</xdr:colOff>
      <xdr:row>64</xdr:row>
      <xdr:rowOff>399184</xdr:rowOff>
    </xdr:from>
    <xdr:to>
      <xdr:col>6</xdr:col>
      <xdr:colOff>54552</xdr:colOff>
      <xdr:row>65</xdr:row>
      <xdr:rowOff>240722</xdr:rowOff>
    </xdr:to>
    <xdr:sp macro="" textlink="">
      <xdr:nvSpPr>
        <xdr:cNvPr id="1795335" name="Rectangle 2"/>
        <xdr:cNvSpPr>
          <a:spLocks noChangeArrowheads="1"/>
        </xdr:cNvSpPr>
      </xdr:nvSpPr>
      <xdr:spPr bwMode="auto">
        <a:xfrm>
          <a:off x="9208943" y="25943502"/>
          <a:ext cx="2667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1055543</xdr:colOff>
      <xdr:row>64</xdr:row>
      <xdr:rowOff>97848</xdr:rowOff>
    </xdr:from>
    <xdr:to>
      <xdr:col>6</xdr:col>
      <xdr:colOff>45027</xdr:colOff>
      <xdr:row>64</xdr:row>
      <xdr:rowOff>342034</xdr:rowOff>
    </xdr:to>
    <xdr:sp macro="" textlink="">
      <xdr:nvSpPr>
        <xdr:cNvPr id="1795337" name="Line 67"/>
        <xdr:cNvSpPr>
          <a:spLocks noChangeShapeType="1"/>
        </xdr:cNvSpPr>
      </xdr:nvSpPr>
      <xdr:spPr bwMode="auto">
        <a:xfrm flipV="1">
          <a:off x="9247043" y="25642166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1026968</xdr:colOff>
      <xdr:row>4</xdr:row>
      <xdr:rowOff>144606</xdr:rowOff>
    </xdr:from>
    <xdr:to>
      <xdr:col>6</xdr:col>
      <xdr:colOff>64077</xdr:colOff>
      <xdr:row>4</xdr:row>
      <xdr:rowOff>398318</xdr:rowOff>
    </xdr:to>
    <xdr:sp macro="" textlink="">
      <xdr:nvSpPr>
        <xdr:cNvPr id="1795360" name="Rectangle 1"/>
        <xdr:cNvSpPr>
          <a:spLocks noChangeArrowheads="1"/>
        </xdr:cNvSpPr>
      </xdr:nvSpPr>
      <xdr:spPr bwMode="auto">
        <a:xfrm>
          <a:off x="9218468" y="1807151"/>
          <a:ext cx="26670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1026968</xdr:colOff>
      <xdr:row>5</xdr:row>
      <xdr:rowOff>39831</xdr:rowOff>
    </xdr:from>
    <xdr:to>
      <xdr:col>6</xdr:col>
      <xdr:colOff>64077</xdr:colOff>
      <xdr:row>5</xdr:row>
      <xdr:rowOff>293542</xdr:rowOff>
    </xdr:to>
    <xdr:sp macro="" textlink="">
      <xdr:nvSpPr>
        <xdr:cNvPr id="1795361" name="Rectangle 2"/>
        <xdr:cNvSpPr>
          <a:spLocks noChangeArrowheads="1"/>
        </xdr:cNvSpPr>
      </xdr:nvSpPr>
      <xdr:spPr bwMode="auto">
        <a:xfrm>
          <a:off x="9218468" y="2118013"/>
          <a:ext cx="26670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1046018</xdr:colOff>
      <xdr:row>4</xdr:row>
      <xdr:rowOff>182706</xdr:rowOff>
    </xdr:from>
    <xdr:to>
      <xdr:col>6</xdr:col>
      <xdr:colOff>25977</xdr:colOff>
      <xdr:row>4</xdr:row>
      <xdr:rowOff>407843</xdr:rowOff>
    </xdr:to>
    <xdr:sp macro="" textlink="">
      <xdr:nvSpPr>
        <xdr:cNvPr id="1795363" name="Line 67"/>
        <xdr:cNvSpPr>
          <a:spLocks noChangeShapeType="1"/>
        </xdr:cNvSpPr>
      </xdr:nvSpPr>
      <xdr:spPr bwMode="auto">
        <a:xfrm flipV="1">
          <a:off x="9237518" y="1845251"/>
          <a:ext cx="209550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2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3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4" name="Rectangle 1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5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6" name="Rectangle 5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7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78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79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0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1" name="Rectangle 5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2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3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4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5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6" name="Rectangle 5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7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88" name="Rectangle 3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89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274</xdr:row>
      <xdr:rowOff>114300</xdr:rowOff>
    </xdr:from>
    <xdr:to>
      <xdr:col>4</xdr:col>
      <xdr:colOff>619125</xdr:colOff>
      <xdr:row>274</xdr:row>
      <xdr:rowOff>381000</xdr:rowOff>
    </xdr:to>
    <xdr:sp macro="" textlink="">
      <xdr:nvSpPr>
        <xdr:cNvPr id="1795390" name="Rectangle 1"/>
        <xdr:cNvSpPr>
          <a:spLocks noChangeArrowheads="1"/>
        </xdr:cNvSpPr>
      </xdr:nvSpPr>
      <xdr:spPr bwMode="auto">
        <a:xfrm>
          <a:off x="7362825" y="1013555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1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2" name="Rectangle 6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3" name="Rectangle 4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5394" name="Rectangle 2"/>
        <xdr:cNvSpPr>
          <a:spLocks noChangeArrowheads="1"/>
        </xdr:cNvSpPr>
      </xdr:nvSpPr>
      <xdr:spPr bwMode="auto">
        <a:xfrm>
          <a:off x="7362825" y="101774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275</xdr:row>
      <xdr:rowOff>133350</xdr:rowOff>
    </xdr:from>
    <xdr:to>
      <xdr:col>4</xdr:col>
      <xdr:colOff>609600</xdr:colOff>
      <xdr:row>275</xdr:row>
      <xdr:rowOff>371475</xdr:rowOff>
    </xdr:to>
    <xdr:sp macro="" textlink="">
      <xdr:nvSpPr>
        <xdr:cNvPr id="1795395" name="Line 67"/>
        <xdr:cNvSpPr>
          <a:spLocks noChangeShapeType="1"/>
        </xdr:cNvSpPr>
      </xdr:nvSpPr>
      <xdr:spPr bwMode="auto">
        <a:xfrm flipV="1">
          <a:off x="7400925" y="1017936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274</xdr:row>
      <xdr:rowOff>152400</xdr:rowOff>
    </xdr:from>
    <xdr:to>
      <xdr:col>4</xdr:col>
      <xdr:colOff>609600</xdr:colOff>
      <xdr:row>274</xdr:row>
      <xdr:rowOff>390525</xdr:rowOff>
    </xdr:to>
    <xdr:sp macro="" textlink="">
      <xdr:nvSpPr>
        <xdr:cNvPr id="1795396" name="Line 67"/>
        <xdr:cNvSpPr>
          <a:spLocks noChangeShapeType="1"/>
        </xdr:cNvSpPr>
      </xdr:nvSpPr>
      <xdr:spPr bwMode="auto">
        <a:xfrm flipV="1">
          <a:off x="7400925" y="1013936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1028699</xdr:colOff>
      <xdr:row>34</xdr:row>
      <xdr:rowOff>78798</xdr:rowOff>
    </xdr:from>
    <xdr:to>
      <xdr:col>6</xdr:col>
      <xdr:colOff>65808</xdr:colOff>
      <xdr:row>34</xdr:row>
      <xdr:rowOff>342034</xdr:rowOff>
    </xdr:to>
    <xdr:sp macro="" textlink="">
      <xdr:nvSpPr>
        <xdr:cNvPr id="1795397" name="Rectangle 1"/>
        <xdr:cNvSpPr>
          <a:spLocks noChangeArrowheads="1"/>
        </xdr:cNvSpPr>
      </xdr:nvSpPr>
      <xdr:spPr bwMode="auto">
        <a:xfrm>
          <a:off x="9220199" y="13136707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1038224</xdr:colOff>
      <xdr:row>34</xdr:row>
      <xdr:rowOff>389659</xdr:rowOff>
    </xdr:from>
    <xdr:to>
      <xdr:col>6</xdr:col>
      <xdr:colOff>75333</xdr:colOff>
      <xdr:row>35</xdr:row>
      <xdr:rowOff>237260</xdr:rowOff>
    </xdr:to>
    <xdr:sp macro="" textlink="">
      <xdr:nvSpPr>
        <xdr:cNvPr id="1795398" name="Rectangle 2"/>
        <xdr:cNvSpPr>
          <a:spLocks noChangeArrowheads="1"/>
        </xdr:cNvSpPr>
      </xdr:nvSpPr>
      <xdr:spPr bwMode="auto">
        <a:xfrm>
          <a:off x="9229724" y="13447568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1076324</xdr:colOff>
      <xdr:row>34</xdr:row>
      <xdr:rowOff>88323</xdr:rowOff>
    </xdr:from>
    <xdr:to>
      <xdr:col>6</xdr:col>
      <xdr:colOff>65808</xdr:colOff>
      <xdr:row>34</xdr:row>
      <xdr:rowOff>322984</xdr:rowOff>
    </xdr:to>
    <xdr:sp macro="" textlink="">
      <xdr:nvSpPr>
        <xdr:cNvPr id="1795400" name="Line 67"/>
        <xdr:cNvSpPr>
          <a:spLocks noChangeShapeType="1"/>
        </xdr:cNvSpPr>
      </xdr:nvSpPr>
      <xdr:spPr bwMode="auto">
        <a:xfrm flipV="1">
          <a:off x="9267824" y="13146232"/>
          <a:ext cx="219075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1070264</xdr:colOff>
      <xdr:row>154</xdr:row>
      <xdr:rowOff>79664</xdr:rowOff>
    </xdr:from>
    <xdr:to>
      <xdr:col>6</xdr:col>
      <xdr:colOff>97848</xdr:colOff>
      <xdr:row>154</xdr:row>
      <xdr:rowOff>346364</xdr:rowOff>
    </xdr:to>
    <xdr:sp macro="" textlink="">
      <xdr:nvSpPr>
        <xdr:cNvPr id="100" name="Rectangle 1"/>
        <xdr:cNvSpPr>
          <a:spLocks noChangeArrowheads="1"/>
        </xdr:cNvSpPr>
      </xdr:nvSpPr>
      <xdr:spPr bwMode="auto">
        <a:xfrm>
          <a:off x="9261764" y="505968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1070264</xdr:colOff>
      <xdr:row>155</xdr:row>
      <xdr:rowOff>79663</xdr:rowOff>
    </xdr:from>
    <xdr:to>
      <xdr:col>6</xdr:col>
      <xdr:colOff>97848</xdr:colOff>
      <xdr:row>155</xdr:row>
      <xdr:rowOff>346363</xdr:rowOff>
    </xdr:to>
    <xdr:sp macro="" textlink="">
      <xdr:nvSpPr>
        <xdr:cNvPr id="101" name="Rectangle 2"/>
        <xdr:cNvSpPr>
          <a:spLocks noChangeArrowheads="1"/>
        </xdr:cNvSpPr>
      </xdr:nvSpPr>
      <xdr:spPr bwMode="auto">
        <a:xfrm>
          <a:off x="9261764" y="5101243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1117889</xdr:colOff>
      <xdr:row>154</xdr:row>
      <xdr:rowOff>117764</xdr:rowOff>
    </xdr:from>
    <xdr:to>
      <xdr:col>6</xdr:col>
      <xdr:colOff>97848</xdr:colOff>
      <xdr:row>154</xdr:row>
      <xdr:rowOff>352425</xdr:rowOff>
    </xdr:to>
    <xdr:sp macro="" textlink="">
      <xdr:nvSpPr>
        <xdr:cNvPr id="103" name="Line 67"/>
        <xdr:cNvSpPr>
          <a:spLocks noChangeShapeType="1"/>
        </xdr:cNvSpPr>
      </xdr:nvSpPr>
      <xdr:spPr bwMode="auto">
        <a:xfrm flipV="1">
          <a:off x="9309389" y="50634900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184</xdr:row>
      <xdr:rowOff>24246</xdr:rowOff>
    </xdr:from>
    <xdr:to>
      <xdr:col>6</xdr:col>
      <xdr:colOff>77066</xdr:colOff>
      <xdr:row>184</xdr:row>
      <xdr:rowOff>290946</xdr:rowOff>
    </xdr:to>
    <xdr:sp macro="" textlink="">
      <xdr:nvSpPr>
        <xdr:cNvPr id="104" name="Rectangle 1"/>
        <xdr:cNvSpPr>
          <a:spLocks noChangeArrowheads="1"/>
        </xdr:cNvSpPr>
      </xdr:nvSpPr>
      <xdr:spPr bwMode="auto">
        <a:xfrm>
          <a:off x="9240982" y="6302779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185</xdr:row>
      <xdr:rowOff>24245</xdr:rowOff>
    </xdr:from>
    <xdr:to>
      <xdr:col>6</xdr:col>
      <xdr:colOff>77066</xdr:colOff>
      <xdr:row>185</xdr:row>
      <xdr:rowOff>290945</xdr:rowOff>
    </xdr:to>
    <xdr:sp macro="" textlink="">
      <xdr:nvSpPr>
        <xdr:cNvPr id="105" name="Rectangle 2"/>
        <xdr:cNvSpPr>
          <a:spLocks noChangeArrowheads="1"/>
        </xdr:cNvSpPr>
      </xdr:nvSpPr>
      <xdr:spPr bwMode="auto">
        <a:xfrm>
          <a:off x="9240982" y="6344342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184</xdr:row>
      <xdr:rowOff>62346</xdr:rowOff>
    </xdr:from>
    <xdr:to>
      <xdr:col>6</xdr:col>
      <xdr:colOff>77066</xdr:colOff>
      <xdr:row>184</xdr:row>
      <xdr:rowOff>297007</xdr:rowOff>
    </xdr:to>
    <xdr:sp macro="" textlink="">
      <xdr:nvSpPr>
        <xdr:cNvPr id="107" name="Line 67"/>
        <xdr:cNvSpPr>
          <a:spLocks noChangeShapeType="1"/>
        </xdr:cNvSpPr>
      </xdr:nvSpPr>
      <xdr:spPr bwMode="auto">
        <a:xfrm flipV="1">
          <a:off x="9288607" y="6306589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214</xdr:row>
      <xdr:rowOff>24246</xdr:rowOff>
    </xdr:from>
    <xdr:to>
      <xdr:col>6</xdr:col>
      <xdr:colOff>77066</xdr:colOff>
      <xdr:row>214</xdr:row>
      <xdr:rowOff>290946</xdr:rowOff>
    </xdr:to>
    <xdr:sp macro="" textlink="">
      <xdr:nvSpPr>
        <xdr:cNvPr id="76" name="Rectangle 1"/>
        <xdr:cNvSpPr>
          <a:spLocks noChangeArrowheads="1"/>
        </xdr:cNvSpPr>
      </xdr:nvSpPr>
      <xdr:spPr bwMode="auto">
        <a:xfrm>
          <a:off x="5982311" y="35950305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215</xdr:row>
      <xdr:rowOff>24245</xdr:rowOff>
    </xdr:from>
    <xdr:to>
      <xdr:col>6</xdr:col>
      <xdr:colOff>77066</xdr:colOff>
      <xdr:row>215</xdr:row>
      <xdr:rowOff>290945</xdr:rowOff>
    </xdr:to>
    <xdr:sp macro="" textlink="">
      <xdr:nvSpPr>
        <xdr:cNvPr id="77" name="Rectangle 2"/>
        <xdr:cNvSpPr>
          <a:spLocks noChangeArrowheads="1"/>
        </xdr:cNvSpPr>
      </xdr:nvSpPr>
      <xdr:spPr bwMode="auto">
        <a:xfrm>
          <a:off x="5982311" y="36185627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214</xdr:row>
      <xdr:rowOff>62346</xdr:rowOff>
    </xdr:from>
    <xdr:to>
      <xdr:col>6</xdr:col>
      <xdr:colOff>77066</xdr:colOff>
      <xdr:row>214</xdr:row>
      <xdr:rowOff>297007</xdr:rowOff>
    </xdr:to>
    <xdr:sp macro="" textlink="">
      <xdr:nvSpPr>
        <xdr:cNvPr id="79" name="Line 67"/>
        <xdr:cNvSpPr>
          <a:spLocks noChangeShapeType="1"/>
        </xdr:cNvSpPr>
      </xdr:nvSpPr>
      <xdr:spPr bwMode="auto">
        <a:xfrm flipV="1">
          <a:off x="5982311" y="35988405"/>
          <a:ext cx="78696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94</xdr:row>
      <xdr:rowOff>24246</xdr:rowOff>
    </xdr:from>
    <xdr:to>
      <xdr:col>6</xdr:col>
      <xdr:colOff>77066</xdr:colOff>
      <xdr:row>94</xdr:row>
      <xdr:rowOff>290946</xdr:rowOff>
    </xdr:to>
    <xdr:sp macro="" textlink="">
      <xdr:nvSpPr>
        <xdr:cNvPr id="80" name="Rectangle 1"/>
        <xdr:cNvSpPr>
          <a:spLocks noChangeArrowheads="1"/>
        </xdr:cNvSpPr>
      </xdr:nvSpPr>
      <xdr:spPr bwMode="auto">
        <a:xfrm>
          <a:off x="5982311" y="50080922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95</xdr:row>
      <xdr:rowOff>24245</xdr:rowOff>
    </xdr:from>
    <xdr:to>
      <xdr:col>6</xdr:col>
      <xdr:colOff>77066</xdr:colOff>
      <xdr:row>95</xdr:row>
      <xdr:rowOff>290945</xdr:rowOff>
    </xdr:to>
    <xdr:sp macro="" textlink="">
      <xdr:nvSpPr>
        <xdr:cNvPr id="81" name="Rectangle 2"/>
        <xdr:cNvSpPr>
          <a:spLocks noChangeArrowheads="1"/>
        </xdr:cNvSpPr>
      </xdr:nvSpPr>
      <xdr:spPr bwMode="auto">
        <a:xfrm>
          <a:off x="5982311" y="50316245"/>
          <a:ext cx="78696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94</xdr:row>
      <xdr:rowOff>62346</xdr:rowOff>
    </xdr:from>
    <xdr:to>
      <xdr:col>6</xdr:col>
      <xdr:colOff>77066</xdr:colOff>
      <xdr:row>94</xdr:row>
      <xdr:rowOff>297007</xdr:rowOff>
    </xdr:to>
    <xdr:sp macro="" textlink="">
      <xdr:nvSpPr>
        <xdr:cNvPr id="83" name="Line 67"/>
        <xdr:cNvSpPr>
          <a:spLocks noChangeShapeType="1"/>
        </xdr:cNvSpPr>
      </xdr:nvSpPr>
      <xdr:spPr bwMode="auto">
        <a:xfrm flipV="1">
          <a:off x="5982311" y="50119022"/>
          <a:ext cx="78696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1038225</xdr:colOff>
      <xdr:row>94</xdr:row>
      <xdr:rowOff>9525</xdr:rowOff>
    </xdr:from>
    <xdr:to>
      <xdr:col>6</xdr:col>
      <xdr:colOff>66675</xdr:colOff>
      <xdr:row>94</xdr:row>
      <xdr:rowOff>257175</xdr:rowOff>
    </xdr:to>
    <xdr:sp macro="" textlink="">
      <xdr:nvSpPr>
        <xdr:cNvPr id="1770182" name="Rectangle 5"/>
        <xdr:cNvSpPr>
          <a:spLocks noChangeArrowheads="1"/>
        </xdr:cNvSpPr>
      </xdr:nvSpPr>
      <xdr:spPr bwMode="auto">
        <a:xfrm>
          <a:off x="9124950" y="35690175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95</xdr:row>
      <xdr:rowOff>9525</xdr:rowOff>
    </xdr:from>
    <xdr:to>
      <xdr:col>6</xdr:col>
      <xdr:colOff>66675</xdr:colOff>
      <xdr:row>95</xdr:row>
      <xdr:rowOff>266700</xdr:rowOff>
    </xdr:to>
    <xdr:sp macro="" textlink="">
      <xdr:nvSpPr>
        <xdr:cNvPr id="1770183" name="Rectangle 2"/>
        <xdr:cNvSpPr>
          <a:spLocks noChangeArrowheads="1"/>
        </xdr:cNvSpPr>
      </xdr:nvSpPr>
      <xdr:spPr bwMode="auto">
        <a:xfrm>
          <a:off x="9124950" y="3610927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1058141</xdr:colOff>
      <xdr:row>4</xdr:row>
      <xdr:rowOff>121227</xdr:rowOff>
    </xdr:from>
    <xdr:to>
      <xdr:col>6</xdr:col>
      <xdr:colOff>85725</xdr:colOff>
      <xdr:row>4</xdr:row>
      <xdr:rowOff>365414</xdr:rowOff>
    </xdr:to>
    <xdr:sp macro="" textlink="">
      <xdr:nvSpPr>
        <xdr:cNvPr id="1770185" name="Rectangle 1"/>
        <xdr:cNvSpPr>
          <a:spLocks noChangeArrowheads="1"/>
        </xdr:cNvSpPr>
      </xdr:nvSpPr>
      <xdr:spPr bwMode="auto">
        <a:xfrm>
          <a:off x="9163050" y="1783772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1048616</xdr:colOff>
      <xdr:row>4</xdr:row>
      <xdr:rowOff>393989</xdr:rowOff>
    </xdr:from>
    <xdr:to>
      <xdr:col>6</xdr:col>
      <xdr:colOff>76200</xdr:colOff>
      <xdr:row>5</xdr:row>
      <xdr:rowOff>232063</xdr:rowOff>
    </xdr:to>
    <xdr:sp macro="" textlink="">
      <xdr:nvSpPr>
        <xdr:cNvPr id="1770186" name="Rectangle 2"/>
        <xdr:cNvSpPr>
          <a:spLocks noChangeArrowheads="1"/>
        </xdr:cNvSpPr>
      </xdr:nvSpPr>
      <xdr:spPr bwMode="auto">
        <a:xfrm>
          <a:off x="9153525" y="2056534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1077191</xdr:colOff>
      <xdr:row>4</xdr:row>
      <xdr:rowOff>149802</xdr:rowOff>
    </xdr:from>
    <xdr:to>
      <xdr:col>6</xdr:col>
      <xdr:colOff>57150</xdr:colOff>
      <xdr:row>4</xdr:row>
      <xdr:rowOff>365414</xdr:rowOff>
    </xdr:to>
    <xdr:sp macro="" textlink="">
      <xdr:nvSpPr>
        <xdr:cNvPr id="1770188" name="Line 67"/>
        <xdr:cNvSpPr>
          <a:spLocks noChangeShapeType="1"/>
        </xdr:cNvSpPr>
      </xdr:nvSpPr>
      <xdr:spPr bwMode="auto">
        <a:xfrm flipV="1">
          <a:off x="9182100" y="1812347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1066800</xdr:colOff>
      <xdr:row>94</xdr:row>
      <xdr:rowOff>28575</xdr:rowOff>
    </xdr:from>
    <xdr:to>
      <xdr:col>6</xdr:col>
      <xdr:colOff>47625</xdr:colOff>
      <xdr:row>94</xdr:row>
      <xdr:rowOff>247650</xdr:rowOff>
    </xdr:to>
    <xdr:sp macro="" textlink="">
      <xdr:nvSpPr>
        <xdr:cNvPr id="1770290" name="Line 67"/>
        <xdr:cNvSpPr>
          <a:spLocks noChangeShapeType="1"/>
        </xdr:cNvSpPr>
      </xdr:nvSpPr>
      <xdr:spPr bwMode="auto">
        <a:xfrm flipV="1">
          <a:off x="9153525" y="35709225"/>
          <a:ext cx="20955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1047750</xdr:colOff>
      <xdr:row>124</xdr:row>
      <xdr:rowOff>85725</xdr:rowOff>
    </xdr:from>
    <xdr:to>
      <xdr:col>6</xdr:col>
      <xdr:colOff>76200</xdr:colOff>
      <xdr:row>124</xdr:row>
      <xdr:rowOff>342900</xdr:rowOff>
    </xdr:to>
    <xdr:sp macro="" textlink="">
      <xdr:nvSpPr>
        <xdr:cNvPr id="1770291" name="Rectangle 5"/>
        <xdr:cNvSpPr>
          <a:spLocks noChangeArrowheads="1"/>
        </xdr:cNvSpPr>
      </xdr:nvSpPr>
      <xdr:spPr bwMode="auto">
        <a:xfrm>
          <a:off x="9134475" y="4709160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1047750</xdr:colOff>
      <xdr:row>125</xdr:row>
      <xdr:rowOff>85725</xdr:rowOff>
    </xdr:from>
    <xdr:to>
      <xdr:col>6</xdr:col>
      <xdr:colOff>76200</xdr:colOff>
      <xdr:row>125</xdr:row>
      <xdr:rowOff>352425</xdr:rowOff>
    </xdr:to>
    <xdr:sp macro="" textlink="">
      <xdr:nvSpPr>
        <xdr:cNvPr id="1770292" name="Rectangle 2"/>
        <xdr:cNvSpPr>
          <a:spLocks noChangeArrowheads="1"/>
        </xdr:cNvSpPr>
      </xdr:nvSpPr>
      <xdr:spPr bwMode="auto">
        <a:xfrm>
          <a:off x="9134475" y="475107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1076325</xdr:colOff>
      <xdr:row>124</xdr:row>
      <xdr:rowOff>104775</xdr:rowOff>
    </xdr:from>
    <xdr:to>
      <xdr:col>6</xdr:col>
      <xdr:colOff>57150</xdr:colOff>
      <xdr:row>124</xdr:row>
      <xdr:rowOff>333375</xdr:rowOff>
    </xdr:to>
    <xdr:sp macro="" textlink="">
      <xdr:nvSpPr>
        <xdr:cNvPr id="1770294" name="Line 67"/>
        <xdr:cNvSpPr>
          <a:spLocks noChangeShapeType="1"/>
        </xdr:cNvSpPr>
      </xdr:nvSpPr>
      <xdr:spPr bwMode="auto">
        <a:xfrm flipV="1">
          <a:off x="9163050" y="4711065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1079789</xdr:colOff>
      <xdr:row>34</xdr:row>
      <xdr:rowOff>134216</xdr:rowOff>
    </xdr:from>
    <xdr:to>
      <xdr:col>6</xdr:col>
      <xdr:colOff>116898</xdr:colOff>
      <xdr:row>34</xdr:row>
      <xdr:rowOff>387928</xdr:rowOff>
    </xdr:to>
    <xdr:sp macro="" textlink="">
      <xdr:nvSpPr>
        <xdr:cNvPr id="1770295" name="Rectangle 1"/>
        <xdr:cNvSpPr>
          <a:spLocks noChangeArrowheads="1"/>
        </xdr:cNvSpPr>
      </xdr:nvSpPr>
      <xdr:spPr bwMode="auto">
        <a:xfrm>
          <a:off x="9184698" y="13036261"/>
          <a:ext cx="266700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1070264</xdr:colOff>
      <xdr:row>35</xdr:row>
      <xdr:rowOff>866</xdr:rowOff>
    </xdr:from>
    <xdr:to>
      <xdr:col>6</xdr:col>
      <xdr:colOff>107373</xdr:colOff>
      <xdr:row>35</xdr:row>
      <xdr:rowOff>258041</xdr:rowOff>
    </xdr:to>
    <xdr:sp macro="" textlink="">
      <xdr:nvSpPr>
        <xdr:cNvPr id="1770296" name="Rectangle 2"/>
        <xdr:cNvSpPr>
          <a:spLocks noChangeArrowheads="1"/>
        </xdr:cNvSpPr>
      </xdr:nvSpPr>
      <xdr:spPr bwMode="auto">
        <a:xfrm>
          <a:off x="9175173" y="13318548"/>
          <a:ext cx="2667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1098839</xdr:colOff>
      <xdr:row>34</xdr:row>
      <xdr:rowOff>162791</xdr:rowOff>
    </xdr:from>
    <xdr:to>
      <xdr:col>6</xdr:col>
      <xdr:colOff>88323</xdr:colOff>
      <xdr:row>34</xdr:row>
      <xdr:rowOff>387928</xdr:rowOff>
    </xdr:to>
    <xdr:sp macro="" textlink="">
      <xdr:nvSpPr>
        <xdr:cNvPr id="1770298" name="Line 67"/>
        <xdr:cNvSpPr>
          <a:spLocks noChangeShapeType="1"/>
        </xdr:cNvSpPr>
      </xdr:nvSpPr>
      <xdr:spPr bwMode="auto">
        <a:xfrm flipV="1">
          <a:off x="9203748" y="13064836"/>
          <a:ext cx="219075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1065934</xdr:colOff>
      <xdr:row>64</xdr:row>
      <xdr:rowOff>130752</xdr:rowOff>
    </xdr:from>
    <xdr:to>
      <xdr:col>6</xdr:col>
      <xdr:colOff>93518</xdr:colOff>
      <xdr:row>64</xdr:row>
      <xdr:rowOff>374938</xdr:rowOff>
    </xdr:to>
    <xdr:sp macro="" textlink="">
      <xdr:nvSpPr>
        <xdr:cNvPr id="1770299" name="Rectangle 1"/>
        <xdr:cNvSpPr>
          <a:spLocks noChangeArrowheads="1"/>
        </xdr:cNvSpPr>
      </xdr:nvSpPr>
      <xdr:spPr bwMode="auto">
        <a:xfrm>
          <a:off x="9170843" y="24289616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64</xdr:row>
      <xdr:rowOff>403513</xdr:rowOff>
    </xdr:from>
    <xdr:to>
      <xdr:col>6</xdr:col>
      <xdr:colOff>83993</xdr:colOff>
      <xdr:row>65</xdr:row>
      <xdr:rowOff>245052</xdr:rowOff>
    </xdr:to>
    <xdr:sp macro="" textlink="">
      <xdr:nvSpPr>
        <xdr:cNvPr id="1770300" name="Rectangle 2"/>
        <xdr:cNvSpPr>
          <a:spLocks noChangeArrowheads="1"/>
        </xdr:cNvSpPr>
      </xdr:nvSpPr>
      <xdr:spPr bwMode="auto">
        <a:xfrm>
          <a:off x="9161318" y="2456237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64</xdr:row>
      <xdr:rowOff>159327</xdr:rowOff>
    </xdr:from>
    <xdr:to>
      <xdr:col>6</xdr:col>
      <xdr:colOff>64943</xdr:colOff>
      <xdr:row>64</xdr:row>
      <xdr:rowOff>374938</xdr:rowOff>
    </xdr:to>
    <xdr:sp macro="" textlink="">
      <xdr:nvSpPr>
        <xdr:cNvPr id="1770302" name="Line 67"/>
        <xdr:cNvSpPr>
          <a:spLocks noChangeShapeType="1"/>
        </xdr:cNvSpPr>
      </xdr:nvSpPr>
      <xdr:spPr bwMode="auto">
        <a:xfrm flipV="1">
          <a:off x="9189893" y="24318191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1046017</xdr:colOff>
      <xdr:row>95</xdr:row>
      <xdr:rowOff>45027</xdr:rowOff>
    </xdr:from>
    <xdr:to>
      <xdr:col>6</xdr:col>
      <xdr:colOff>25976</xdr:colOff>
      <xdr:row>95</xdr:row>
      <xdr:rowOff>260638</xdr:rowOff>
    </xdr:to>
    <xdr:sp macro="" textlink="">
      <xdr:nvSpPr>
        <xdr:cNvPr id="1797264" name="Line 67"/>
        <xdr:cNvSpPr>
          <a:spLocks noChangeShapeType="1"/>
        </xdr:cNvSpPr>
      </xdr:nvSpPr>
      <xdr:spPr bwMode="auto">
        <a:xfrm flipV="1">
          <a:off x="9150926" y="39582436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1046017</xdr:colOff>
      <xdr:row>94</xdr:row>
      <xdr:rowOff>64077</xdr:rowOff>
    </xdr:from>
    <xdr:to>
      <xdr:col>6</xdr:col>
      <xdr:colOff>25976</xdr:colOff>
      <xdr:row>94</xdr:row>
      <xdr:rowOff>279688</xdr:rowOff>
    </xdr:to>
    <xdr:sp macro="" textlink="">
      <xdr:nvSpPr>
        <xdr:cNvPr id="1797265" name="Line 67"/>
        <xdr:cNvSpPr>
          <a:spLocks noChangeShapeType="1"/>
        </xdr:cNvSpPr>
      </xdr:nvSpPr>
      <xdr:spPr bwMode="auto">
        <a:xfrm flipV="1">
          <a:off x="9150926" y="39185850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1015711</xdr:colOff>
      <xdr:row>4</xdr:row>
      <xdr:rowOff>24245</xdr:rowOff>
    </xdr:from>
    <xdr:to>
      <xdr:col>6</xdr:col>
      <xdr:colOff>43295</xdr:colOff>
      <xdr:row>4</xdr:row>
      <xdr:rowOff>268432</xdr:rowOff>
    </xdr:to>
    <xdr:sp macro="" textlink="">
      <xdr:nvSpPr>
        <xdr:cNvPr id="1797266" name="Rectangle 1"/>
        <xdr:cNvSpPr>
          <a:spLocks noChangeArrowheads="1"/>
        </xdr:cNvSpPr>
      </xdr:nvSpPr>
      <xdr:spPr bwMode="auto">
        <a:xfrm>
          <a:off x="9120620" y="1686790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1015711</xdr:colOff>
      <xdr:row>5</xdr:row>
      <xdr:rowOff>24245</xdr:rowOff>
    </xdr:from>
    <xdr:to>
      <xdr:col>6</xdr:col>
      <xdr:colOff>43295</xdr:colOff>
      <xdr:row>5</xdr:row>
      <xdr:rowOff>268431</xdr:rowOff>
    </xdr:to>
    <xdr:sp macro="" textlink="">
      <xdr:nvSpPr>
        <xdr:cNvPr id="1797267" name="Rectangle 2"/>
        <xdr:cNvSpPr>
          <a:spLocks noChangeArrowheads="1"/>
        </xdr:cNvSpPr>
      </xdr:nvSpPr>
      <xdr:spPr bwMode="auto">
        <a:xfrm>
          <a:off x="9120620" y="2102427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4</xdr:row>
      <xdr:rowOff>62345</xdr:rowOff>
    </xdr:from>
    <xdr:to>
      <xdr:col>6</xdr:col>
      <xdr:colOff>43295</xdr:colOff>
      <xdr:row>4</xdr:row>
      <xdr:rowOff>277957</xdr:rowOff>
    </xdr:to>
    <xdr:sp macro="" textlink="">
      <xdr:nvSpPr>
        <xdr:cNvPr id="1797269" name="Line 67"/>
        <xdr:cNvSpPr>
          <a:spLocks noChangeShapeType="1"/>
        </xdr:cNvSpPr>
      </xdr:nvSpPr>
      <xdr:spPr bwMode="auto">
        <a:xfrm flipV="1">
          <a:off x="9168245" y="1724890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4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5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6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7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8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79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0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1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2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3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4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5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6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7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8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89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0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1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2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3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4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5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6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7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8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299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0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1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2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3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4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5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6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7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8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09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0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1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2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3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4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5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6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7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8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19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0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1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2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97323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34</xdr:row>
      <xdr:rowOff>52821</xdr:rowOff>
    </xdr:from>
    <xdr:to>
      <xdr:col>6</xdr:col>
      <xdr:colOff>18184</xdr:colOff>
      <xdr:row>34</xdr:row>
      <xdr:rowOff>306532</xdr:rowOff>
    </xdr:to>
    <xdr:sp macro="" textlink="">
      <xdr:nvSpPr>
        <xdr:cNvPr id="1797342" name="Rectangle 1"/>
        <xdr:cNvSpPr>
          <a:spLocks noChangeArrowheads="1"/>
        </xdr:cNvSpPr>
      </xdr:nvSpPr>
      <xdr:spPr bwMode="auto">
        <a:xfrm>
          <a:off x="9095509" y="14201776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35</xdr:row>
      <xdr:rowOff>52821</xdr:rowOff>
    </xdr:from>
    <xdr:to>
      <xdr:col>6</xdr:col>
      <xdr:colOff>18184</xdr:colOff>
      <xdr:row>35</xdr:row>
      <xdr:rowOff>306532</xdr:rowOff>
    </xdr:to>
    <xdr:sp macro="" textlink="">
      <xdr:nvSpPr>
        <xdr:cNvPr id="1797343" name="Rectangle 2"/>
        <xdr:cNvSpPr>
          <a:spLocks noChangeArrowheads="1"/>
        </xdr:cNvSpPr>
      </xdr:nvSpPr>
      <xdr:spPr bwMode="auto">
        <a:xfrm>
          <a:off x="9095509" y="14617412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35</xdr:row>
      <xdr:rowOff>71871</xdr:rowOff>
    </xdr:from>
    <xdr:to>
      <xdr:col>6</xdr:col>
      <xdr:colOff>18184</xdr:colOff>
      <xdr:row>35</xdr:row>
      <xdr:rowOff>297007</xdr:rowOff>
    </xdr:to>
    <xdr:sp macro="" textlink="">
      <xdr:nvSpPr>
        <xdr:cNvPr id="1797344" name="Line 67"/>
        <xdr:cNvSpPr>
          <a:spLocks noChangeShapeType="1"/>
        </xdr:cNvSpPr>
      </xdr:nvSpPr>
      <xdr:spPr bwMode="auto">
        <a:xfrm flipV="1">
          <a:off x="9143134" y="14636462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1038225</xdr:colOff>
      <xdr:row>34</xdr:row>
      <xdr:rowOff>90921</xdr:rowOff>
    </xdr:from>
    <xdr:to>
      <xdr:col>6</xdr:col>
      <xdr:colOff>18184</xdr:colOff>
      <xdr:row>34</xdr:row>
      <xdr:rowOff>316057</xdr:rowOff>
    </xdr:to>
    <xdr:sp macro="" textlink="">
      <xdr:nvSpPr>
        <xdr:cNvPr id="1797345" name="Line 67"/>
        <xdr:cNvSpPr>
          <a:spLocks noChangeShapeType="1"/>
        </xdr:cNvSpPr>
      </xdr:nvSpPr>
      <xdr:spPr bwMode="auto">
        <a:xfrm flipV="1">
          <a:off x="9143134" y="14239876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941243</xdr:colOff>
      <xdr:row>64</xdr:row>
      <xdr:rowOff>43295</xdr:rowOff>
    </xdr:from>
    <xdr:to>
      <xdr:col>5</xdr:col>
      <xdr:colOff>1207943</xdr:colOff>
      <xdr:row>64</xdr:row>
      <xdr:rowOff>290945</xdr:rowOff>
    </xdr:to>
    <xdr:sp macro="" textlink="">
      <xdr:nvSpPr>
        <xdr:cNvPr id="1797354" name="Rectangle 1"/>
        <xdr:cNvSpPr>
          <a:spLocks noChangeArrowheads="1"/>
        </xdr:cNvSpPr>
      </xdr:nvSpPr>
      <xdr:spPr bwMode="auto">
        <a:xfrm>
          <a:off x="9046152" y="26678659"/>
          <a:ext cx="2667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941243</xdr:colOff>
      <xdr:row>65</xdr:row>
      <xdr:rowOff>43295</xdr:rowOff>
    </xdr:from>
    <xdr:to>
      <xdr:col>5</xdr:col>
      <xdr:colOff>1207943</xdr:colOff>
      <xdr:row>65</xdr:row>
      <xdr:rowOff>290945</xdr:rowOff>
    </xdr:to>
    <xdr:sp macro="" textlink="">
      <xdr:nvSpPr>
        <xdr:cNvPr id="1797355" name="Rectangle 2"/>
        <xdr:cNvSpPr>
          <a:spLocks noChangeArrowheads="1"/>
        </xdr:cNvSpPr>
      </xdr:nvSpPr>
      <xdr:spPr bwMode="auto">
        <a:xfrm>
          <a:off x="9046152" y="27094295"/>
          <a:ext cx="2667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988868</xdr:colOff>
      <xdr:row>65</xdr:row>
      <xdr:rowOff>62345</xdr:rowOff>
    </xdr:from>
    <xdr:to>
      <xdr:col>5</xdr:col>
      <xdr:colOff>1207943</xdr:colOff>
      <xdr:row>65</xdr:row>
      <xdr:rowOff>281420</xdr:rowOff>
    </xdr:to>
    <xdr:sp macro="" textlink="">
      <xdr:nvSpPr>
        <xdr:cNvPr id="1797356" name="Line 67"/>
        <xdr:cNvSpPr>
          <a:spLocks noChangeShapeType="1"/>
        </xdr:cNvSpPr>
      </xdr:nvSpPr>
      <xdr:spPr bwMode="auto">
        <a:xfrm flipV="1">
          <a:off x="9093777" y="27113345"/>
          <a:ext cx="219075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988868</xdr:colOff>
      <xdr:row>64</xdr:row>
      <xdr:rowOff>81395</xdr:rowOff>
    </xdr:from>
    <xdr:to>
      <xdr:col>5</xdr:col>
      <xdr:colOff>1207943</xdr:colOff>
      <xdr:row>64</xdr:row>
      <xdr:rowOff>300470</xdr:rowOff>
    </xdr:to>
    <xdr:sp macro="" textlink="">
      <xdr:nvSpPr>
        <xdr:cNvPr id="1797357" name="Line 67"/>
        <xdr:cNvSpPr>
          <a:spLocks noChangeShapeType="1"/>
        </xdr:cNvSpPr>
      </xdr:nvSpPr>
      <xdr:spPr bwMode="auto">
        <a:xfrm flipV="1">
          <a:off x="9093777" y="26716759"/>
          <a:ext cx="219075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1046883</xdr:colOff>
      <xdr:row>124</xdr:row>
      <xdr:rowOff>57150</xdr:rowOff>
    </xdr:from>
    <xdr:to>
      <xdr:col>6</xdr:col>
      <xdr:colOff>74467</xdr:colOff>
      <xdr:row>124</xdr:row>
      <xdr:rowOff>301336</xdr:rowOff>
    </xdr:to>
    <xdr:sp macro="" textlink="">
      <xdr:nvSpPr>
        <xdr:cNvPr id="76" name="Rectangle 1"/>
        <xdr:cNvSpPr>
          <a:spLocks noChangeArrowheads="1"/>
        </xdr:cNvSpPr>
      </xdr:nvSpPr>
      <xdr:spPr bwMode="auto">
        <a:xfrm>
          <a:off x="9151792" y="51665332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1046883</xdr:colOff>
      <xdr:row>125</xdr:row>
      <xdr:rowOff>57150</xdr:rowOff>
    </xdr:from>
    <xdr:to>
      <xdr:col>6</xdr:col>
      <xdr:colOff>74467</xdr:colOff>
      <xdr:row>125</xdr:row>
      <xdr:rowOff>301336</xdr:rowOff>
    </xdr:to>
    <xdr:sp macro="" textlink="">
      <xdr:nvSpPr>
        <xdr:cNvPr id="77" name="Rectangle 2"/>
        <xdr:cNvSpPr>
          <a:spLocks noChangeArrowheads="1"/>
        </xdr:cNvSpPr>
      </xdr:nvSpPr>
      <xdr:spPr bwMode="auto">
        <a:xfrm>
          <a:off x="9151792" y="52080968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124</xdr:row>
      <xdr:rowOff>95250</xdr:rowOff>
    </xdr:from>
    <xdr:to>
      <xdr:col>6</xdr:col>
      <xdr:colOff>74467</xdr:colOff>
      <xdr:row>124</xdr:row>
      <xdr:rowOff>310861</xdr:rowOff>
    </xdr:to>
    <xdr:sp macro="" textlink="">
      <xdr:nvSpPr>
        <xdr:cNvPr id="79" name="Line 67"/>
        <xdr:cNvSpPr>
          <a:spLocks noChangeShapeType="1"/>
        </xdr:cNvSpPr>
      </xdr:nvSpPr>
      <xdr:spPr bwMode="auto">
        <a:xfrm flipV="1">
          <a:off x="9199417" y="51703432"/>
          <a:ext cx="209550" cy="2156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57201</xdr:rowOff>
    </xdr:from>
    <xdr:to>
      <xdr:col>6</xdr:col>
      <xdr:colOff>88474</xdr:colOff>
      <xdr:row>64</xdr:row>
      <xdr:rowOff>225188</xdr:rowOff>
    </xdr:to>
    <xdr:sp macro="" textlink="">
      <xdr:nvSpPr>
        <xdr:cNvPr id="72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65</xdr:row>
      <xdr:rowOff>68407</xdr:rowOff>
    </xdr:from>
    <xdr:to>
      <xdr:col>6</xdr:col>
      <xdr:colOff>88474</xdr:colOff>
      <xdr:row>66</xdr:row>
      <xdr:rowOff>1070</xdr:rowOff>
    </xdr:to>
    <xdr:sp macro="" textlink="">
      <xdr:nvSpPr>
        <xdr:cNvPr id="73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95301</xdr:rowOff>
    </xdr:from>
    <xdr:to>
      <xdr:col>6</xdr:col>
      <xdr:colOff>88474</xdr:colOff>
      <xdr:row>64</xdr:row>
      <xdr:rowOff>225188</xdr:rowOff>
    </xdr:to>
    <xdr:sp macro="" textlink="">
      <xdr:nvSpPr>
        <xdr:cNvPr id="75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57201</xdr:rowOff>
    </xdr:from>
    <xdr:to>
      <xdr:col>6</xdr:col>
      <xdr:colOff>88474</xdr:colOff>
      <xdr:row>34</xdr:row>
      <xdr:rowOff>225188</xdr:rowOff>
    </xdr:to>
    <xdr:sp macro="" textlink="">
      <xdr:nvSpPr>
        <xdr:cNvPr id="80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35</xdr:row>
      <xdr:rowOff>68407</xdr:rowOff>
    </xdr:from>
    <xdr:to>
      <xdr:col>6</xdr:col>
      <xdr:colOff>88474</xdr:colOff>
      <xdr:row>36</xdr:row>
      <xdr:rowOff>1070</xdr:rowOff>
    </xdr:to>
    <xdr:sp macro="" textlink="">
      <xdr:nvSpPr>
        <xdr:cNvPr id="81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95301</xdr:rowOff>
    </xdr:from>
    <xdr:to>
      <xdr:col>6</xdr:col>
      <xdr:colOff>88474</xdr:colOff>
      <xdr:row>34</xdr:row>
      <xdr:rowOff>225188</xdr:rowOff>
    </xdr:to>
    <xdr:sp macro="" textlink="">
      <xdr:nvSpPr>
        <xdr:cNvPr id="83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57201</xdr:rowOff>
    </xdr:from>
    <xdr:to>
      <xdr:col>6</xdr:col>
      <xdr:colOff>88474</xdr:colOff>
      <xdr:row>94</xdr:row>
      <xdr:rowOff>225188</xdr:rowOff>
    </xdr:to>
    <xdr:sp macro="" textlink="">
      <xdr:nvSpPr>
        <xdr:cNvPr id="84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95</xdr:row>
      <xdr:rowOff>68407</xdr:rowOff>
    </xdr:from>
    <xdr:to>
      <xdr:col>6</xdr:col>
      <xdr:colOff>88474</xdr:colOff>
      <xdr:row>96</xdr:row>
      <xdr:rowOff>1070</xdr:rowOff>
    </xdr:to>
    <xdr:sp macro="" textlink="">
      <xdr:nvSpPr>
        <xdr:cNvPr id="85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95301</xdr:rowOff>
    </xdr:from>
    <xdr:to>
      <xdr:col>6</xdr:col>
      <xdr:colOff>88474</xdr:colOff>
      <xdr:row>94</xdr:row>
      <xdr:rowOff>225188</xdr:rowOff>
    </xdr:to>
    <xdr:sp macro="" textlink="">
      <xdr:nvSpPr>
        <xdr:cNvPr id="87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3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4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5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6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7" name="Rectangle 1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8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79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0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1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2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3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4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5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6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7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8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89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0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1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2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3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4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5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6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7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8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299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00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01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1104900</xdr:colOff>
      <xdr:row>89</xdr:row>
      <xdr:rowOff>28575</xdr:rowOff>
    </xdr:from>
    <xdr:to>
      <xdr:col>6</xdr:col>
      <xdr:colOff>133350</xdr:colOff>
      <xdr:row>89</xdr:row>
      <xdr:rowOff>295275</xdr:rowOff>
    </xdr:to>
    <xdr:sp macro="" textlink="">
      <xdr:nvSpPr>
        <xdr:cNvPr id="1793302" name="Rectangle 1"/>
        <xdr:cNvSpPr>
          <a:spLocks noChangeArrowheads="1"/>
        </xdr:cNvSpPr>
      </xdr:nvSpPr>
      <xdr:spPr bwMode="auto">
        <a:xfrm>
          <a:off x="9191625" y="381571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90</xdr:row>
      <xdr:rowOff>28575</xdr:rowOff>
    </xdr:from>
    <xdr:to>
      <xdr:col>6</xdr:col>
      <xdr:colOff>133350</xdr:colOff>
      <xdr:row>90</xdr:row>
      <xdr:rowOff>295275</xdr:rowOff>
    </xdr:to>
    <xdr:sp macro="" textlink="">
      <xdr:nvSpPr>
        <xdr:cNvPr id="1793303" name="Rectangle 2"/>
        <xdr:cNvSpPr>
          <a:spLocks noChangeArrowheads="1"/>
        </xdr:cNvSpPr>
      </xdr:nvSpPr>
      <xdr:spPr bwMode="auto">
        <a:xfrm>
          <a:off x="9191625" y="385762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1152525</xdr:colOff>
      <xdr:row>89</xdr:row>
      <xdr:rowOff>66675</xdr:rowOff>
    </xdr:from>
    <xdr:to>
      <xdr:col>6</xdr:col>
      <xdr:colOff>133350</xdr:colOff>
      <xdr:row>89</xdr:row>
      <xdr:rowOff>304800</xdr:rowOff>
    </xdr:to>
    <xdr:sp macro="" textlink="">
      <xdr:nvSpPr>
        <xdr:cNvPr id="1793305" name="Line 67"/>
        <xdr:cNvSpPr>
          <a:spLocks noChangeShapeType="1"/>
        </xdr:cNvSpPr>
      </xdr:nvSpPr>
      <xdr:spPr bwMode="auto">
        <a:xfrm flipV="1">
          <a:off x="9239250" y="381952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1078923</xdr:colOff>
      <xdr:row>61</xdr:row>
      <xdr:rowOff>412173</xdr:rowOff>
    </xdr:from>
    <xdr:to>
      <xdr:col>6</xdr:col>
      <xdr:colOff>106507</xdr:colOff>
      <xdr:row>62</xdr:row>
      <xdr:rowOff>269297</xdr:rowOff>
    </xdr:to>
    <xdr:sp macro="" textlink="">
      <xdr:nvSpPr>
        <xdr:cNvPr id="1793306" name="Rectangle 2"/>
        <xdr:cNvSpPr>
          <a:spLocks noChangeArrowheads="1"/>
        </xdr:cNvSpPr>
      </xdr:nvSpPr>
      <xdr:spPr bwMode="auto">
        <a:xfrm>
          <a:off x="9183832" y="26354809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1078922</xdr:colOff>
      <xdr:row>33</xdr:row>
      <xdr:rowOff>44162</xdr:rowOff>
    </xdr:from>
    <xdr:to>
      <xdr:col>6</xdr:col>
      <xdr:colOff>106506</xdr:colOff>
      <xdr:row>33</xdr:row>
      <xdr:rowOff>301337</xdr:rowOff>
    </xdr:to>
    <xdr:sp macro="" textlink="">
      <xdr:nvSpPr>
        <xdr:cNvPr id="1793308" name="Rectangle 1"/>
        <xdr:cNvSpPr>
          <a:spLocks noChangeArrowheads="1"/>
        </xdr:cNvSpPr>
      </xdr:nvSpPr>
      <xdr:spPr bwMode="auto">
        <a:xfrm>
          <a:off x="9183831" y="14054571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1078922</xdr:colOff>
      <xdr:row>34</xdr:row>
      <xdr:rowOff>44162</xdr:rowOff>
    </xdr:from>
    <xdr:to>
      <xdr:col>6</xdr:col>
      <xdr:colOff>106506</xdr:colOff>
      <xdr:row>34</xdr:row>
      <xdr:rowOff>301337</xdr:rowOff>
    </xdr:to>
    <xdr:sp macro="" textlink="">
      <xdr:nvSpPr>
        <xdr:cNvPr id="1793309" name="Rectangle 2"/>
        <xdr:cNvSpPr>
          <a:spLocks noChangeArrowheads="1"/>
        </xdr:cNvSpPr>
      </xdr:nvSpPr>
      <xdr:spPr bwMode="auto">
        <a:xfrm>
          <a:off x="9183831" y="1447020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1126547</xdr:colOff>
      <xdr:row>33</xdr:row>
      <xdr:rowOff>82262</xdr:rowOff>
    </xdr:from>
    <xdr:to>
      <xdr:col>6</xdr:col>
      <xdr:colOff>106506</xdr:colOff>
      <xdr:row>33</xdr:row>
      <xdr:rowOff>310862</xdr:rowOff>
    </xdr:to>
    <xdr:sp macro="" textlink="">
      <xdr:nvSpPr>
        <xdr:cNvPr id="1793311" name="Line 67"/>
        <xdr:cNvSpPr>
          <a:spLocks noChangeShapeType="1"/>
        </xdr:cNvSpPr>
      </xdr:nvSpPr>
      <xdr:spPr bwMode="auto">
        <a:xfrm flipV="1">
          <a:off x="9231456" y="1409267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2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3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4" name="Rectangle 1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5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6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7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8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19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0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1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2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3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4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5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6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7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8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29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0" name="Rectangle 1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1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2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3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4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5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6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7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8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39" name="Rectangle 1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0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1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2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3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4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5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6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7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8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49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0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1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2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3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4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5" name="Rectangle 1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6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7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8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59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0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1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2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3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4" name="Rectangle 1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5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6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7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8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69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0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1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2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3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4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5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6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7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8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79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0" name="Rectangle 1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1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2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3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4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5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6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7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8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89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0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1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2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3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4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5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6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7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8" name="Rectangle 5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399" name="Rectangle 6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0" name="Rectangle 3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1" name="Rectangle 4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2" name="Rectangle 2"/>
        <xdr:cNvSpPr>
          <a:spLocks noChangeArrowheads="1"/>
        </xdr:cNvSpPr>
      </xdr:nvSpPr>
      <xdr:spPr bwMode="auto">
        <a:xfrm>
          <a:off x="7277100" y="486156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3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114</xdr:row>
      <xdr:rowOff>0</xdr:rowOff>
    </xdr:from>
    <xdr:to>
      <xdr:col>4</xdr:col>
      <xdr:colOff>619125</xdr:colOff>
      <xdr:row>114</xdr:row>
      <xdr:rowOff>0</xdr:rowOff>
    </xdr:to>
    <xdr:sp macro="" textlink="">
      <xdr:nvSpPr>
        <xdr:cNvPr id="1793404" name="Line 67"/>
        <xdr:cNvSpPr>
          <a:spLocks noChangeShapeType="1"/>
        </xdr:cNvSpPr>
      </xdr:nvSpPr>
      <xdr:spPr bwMode="auto">
        <a:xfrm flipV="1">
          <a:off x="7324725" y="486156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1078923</xdr:colOff>
      <xdr:row>61</xdr:row>
      <xdr:rowOff>25112</xdr:rowOff>
    </xdr:from>
    <xdr:to>
      <xdr:col>6</xdr:col>
      <xdr:colOff>106507</xdr:colOff>
      <xdr:row>61</xdr:row>
      <xdr:rowOff>297873</xdr:rowOff>
    </xdr:to>
    <xdr:sp macro="" textlink="">
      <xdr:nvSpPr>
        <xdr:cNvPr id="1793409" name="Rectangle 1"/>
        <xdr:cNvSpPr>
          <a:spLocks noChangeArrowheads="1"/>
        </xdr:cNvSpPr>
      </xdr:nvSpPr>
      <xdr:spPr bwMode="auto">
        <a:xfrm>
          <a:off x="9183832" y="25967748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1126548</xdr:colOff>
      <xdr:row>61</xdr:row>
      <xdr:rowOff>63212</xdr:rowOff>
    </xdr:from>
    <xdr:to>
      <xdr:col>6</xdr:col>
      <xdr:colOff>106507</xdr:colOff>
      <xdr:row>61</xdr:row>
      <xdr:rowOff>307398</xdr:rowOff>
    </xdr:to>
    <xdr:sp macro="" textlink="">
      <xdr:nvSpPr>
        <xdr:cNvPr id="1793410" name="Line 67"/>
        <xdr:cNvSpPr>
          <a:spLocks noChangeShapeType="1"/>
        </xdr:cNvSpPr>
      </xdr:nvSpPr>
      <xdr:spPr bwMode="auto">
        <a:xfrm flipV="1">
          <a:off x="9231457" y="26005848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1032163</xdr:colOff>
      <xdr:row>4</xdr:row>
      <xdr:rowOff>41564</xdr:rowOff>
    </xdr:from>
    <xdr:to>
      <xdr:col>6</xdr:col>
      <xdr:colOff>69272</xdr:colOff>
      <xdr:row>4</xdr:row>
      <xdr:rowOff>304801</xdr:rowOff>
    </xdr:to>
    <xdr:sp macro="" textlink="">
      <xdr:nvSpPr>
        <xdr:cNvPr id="1793411" name="Rectangle 1"/>
        <xdr:cNvSpPr>
          <a:spLocks noChangeArrowheads="1"/>
        </xdr:cNvSpPr>
      </xdr:nvSpPr>
      <xdr:spPr bwMode="auto">
        <a:xfrm>
          <a:off x="9137072" y="1704109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1032163</xdr:colOff>
      <xdr:row>5</xdr:row>
      <xdr:rowOff>41564</xdr:rowOff>
    </xdr:from>
    <xdr:to>
      <xdr:col>6</xdr:col>
      <xdr:colOff>69272</xdr:colOff>
      <xdr:row>5</xdr:row>
      <xdr:rowOff>304800</xdr:rowOff>
    </xdr:to>
    <xdr:sp macro="" textlink="">
      <xdr:nvSpPr>
        <xdr:cNvPr id="1793412" name="Rectangle 2"/>
        <xdr:cNvSpPr>
          <a:spLocks noChangeArrowheads="1"/>
        </xdr:cNvSpPr>
      </xdr:nvSpPr>
      <xdr:spPr bwMode="auto">
        <a:xfrm>
          <a:off x="9137072" y="2119746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1079788</xdr:colOff>
      <xdr:row>4</xdr:row>
      <xdr:rowOff>79664</xdr:rowOff>
    </xdr:from>
    <xdr:to>
      <xdr:col>6</xdr:col>
      <xdr:colOff>69272</xdr:colOff>
      <xdr:row>4</xdr:row>
      <xdr:rowOff>314326</xdr:rowOff>
    </xdr:to>
    <xdr:sp macro="" textlink="">
      <xdr:nvSpPr>
        <xdr:cNvPr id="1793414" name="Line 67"/>
        <xdr:cNvSpPr>
          <a:spLocks noChangeShapeType="1"/>
        </xdr:cNvSpPr>
      </xdr:nvSpPr>
      <xdr:spPr bwMode="auto">
        <a:xfrm flipV="1">
          <a:off x="9184697" y="1742209"/>
          <a:ext cx="219075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1029566</xdr:colOff>
      <xdr:row>34</xdr:row>
      <xdr:rowOff>33770</xdr:rowOff>
    </xdr:from>
    <xdr:to>
      <xdr:col>6</xdr:col>
      <xdr:colOff>57150</xdr:colOff>
      <xdr:row>34</xdr:row>
      <xdr:rowOff>287481</xdr:rowOff>
    </xdr:to>
    <xdr:sp macro="" textlink="">
      <xdr:nvSpPr>
        <xdr:cNvPr id="1794302" name="Rectangle 1"/>
        <xdr:cNvSpPr>
          <a:spLocks noChangeArrowheads="1"/>
        </xdr:cNvSpPr>
      </xdr:nvSpPr>
      <xdr:spPr bwMode="auto">
        <a:xfrm>
          <a:off x="9134475" y="14182725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1029566</xdr:colOff>
      <xdr:row>35</xdr:row>
      <xdr:rowOff>33770</xdr:rowOff>
    </xdr:from>
    <xdr:to>
      <xdr:col>6</xdr:col>
      <xdr:colOff>57150</xdr:colOff>
      <xdr:row>35</xdr:row>
      <xdr:rowOff>287481</xdr:rowOff>
    </xdr:to>
    <xdr:sp macro="" textlink="">
      <xdr:nvSpPr>
        <xdr:cNvPr id="1794303" name="Rectangle 2"/>
        <xdr:cNvSpPr>
          <a:spLocks noChangeArrowheads="1"/>
        </xdr:cNvSpPr>
      </xdr:nvSpPr>
      <xdr:spPr bwMode="auto">
        <a:xfrm>
          <a:off x="9134475" y="14598361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1077191</xdr:colOff>
      <xdr:row>34</xdr:row>
      <xdr:rowOff>71870</xdr:rowOff>
    </xdr:from>
    <xdr:to>
      <xdr:col>6</xdr:col>
      <xdr:colOff>57150</xdr:colOff>
      <xdr:row>34</xdr:row>
      <xdr:rowOff>297006</xdr:rowOff>
    </xdr:to>
    <xdr:sp macro="" textlink="">
      <xdr:nvSpPr>
        <xdr:cNvPr id="1794305" name="Line 67"/>
        <xdr:cNvSpPr>
          <a:spLocks noChangeShapeType="1"/>
        </xdr:cNvSpPr>
      </xdr:nvSpPr>
      <xdr:spPr bwMode="auto">
        <a:xfrm flipV="1">
          <a:off x="9182100" y="14220825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1052079</xdr:colOff>
      <xdr:row>4</xdr:row>
      <xdr:rowOff>77932</xdr:rowOff>
    </xdr:from>
    <xdr:to>
      <xdr:col>6</xdr:col>
      <xdr:colOff>79663</xdr:colOff>
      <xdr:row>4</xdr:row>
      <xdr:rowOff>322119</xdr:rowOff>
    </xdr:to>
    <xdr:sp macro="" textlink="">
      <xdr:nvSpPr>
        <xdr:cNvPr id="1794306" name="Rectangle 1"/>
        <xdr:cNvSpPr>
          <a:spLocks noChangeArrowheads="1"/>
        </xdr:cNvSpPr>
      </xdr:nvSpPr>
      <xdr:spPr bwMode="auto">
        <a:xfrm>
          <a:off x="9156988" y="1740477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5</xdr:row>
      <xdr:rowOff>77932</xdr:rowOff>
    </xdr:from>
    <xdr:to>
      <xdr:col>6</xdr:col>
      <xdr:colOff>79663</xdr:colOff>
      <xdr:row>5</xdr:row>
      <xdr:rowOff>322118</xdr:rowOff>
    </xdr:to>
    <xdr:sp macro="" textlink="">
      <xdr:nvSpPr>
        <xdr:cNvPr id="1794307" name="Rectangle 2"/>
        <xdr:cNvSpPr>
          <a:spLocks noChangeArrowheads="1"/>
        </xdr:cNvSpPr>
      </xdr:nvSpPr>
      <xdr:spPr bwMode="auto">
        <a:xfrm>
          <a:off x="9156988" y="2156114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1099704</xdr:colOff>
      <xdr:row>4</xdr:row>
      <xdr:rowOff>116032</xdr:rowOff>
    </xdr:from>
    <xdr:to>
      <xdr:col>6</xdr:col>
      <xdr:colOff>79663</xdr:colOff>
      <xdr:row>4</xdr:row>
      <xdr:rowOff>331644</xdr:rowOff>
    </xdr:to>
    <xdr:sp macro="" textlink="">
      <xdr:nvSpPr>
        <xdr:cNvPr id="1794309" name="Line 67"/>
        <xdr:cNvSpPr>
          <a:spLocks noChangeShapeType="1"/>
        </xdr:cNvSpPr>
      </xdr:nvSpPr>
      <xdr:spPr bwMode="auto">
        <a:xfrm flipV="1">
          <a:off x="9204613" y="1778577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970684</xdr:colOff>
      <xdr:row>153</xdr:row>
      <xdr:rowOff>411306</xdr:rowOff>
    </xdr:from>
    <xdr:to>
      <xdr:col>5</xdr:col>
      <xdr:colOff>1228725</xdr:colOff>
      <xdr:row>154</xdr:row>
      <xdr:rowOff>262370</xdr:rowOff>
    </xdr:to>
    <xdr:sp macro="" textlink="">
      <xdr:nvSpPr>
        <xdr:cNvPr id="1794311" name="Rectangle 2"/>
        <xdr:cNvSpPr>
          <a:spLocks noChangeArrowheads="1"/>
        </xdr:cNvSpPr>
      </xdr:nvSpPr>
      <xdr:spPr bwMode="auto">
        <a:xfrm>
          <a:off x="9075593" y="52019488"/>
          <a:ext cx="258041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1018309</xdr:colOff>
      <xdr:row>154</xdr:row>
      <xdr:rowOff>14720</xdr:rowOff>
    </xdr:from>
    <xdr:to>
      <xdr:col>5</xdr:col>
      <xdr:colOff>1228725</xdr:colOff>
      <xdr:row>154</xdr:row>
      <xdr:rowOff>252845</xdr:rowOff>
    </xdr:to>
    <xdr:sp macro="" textlink="">
      <xdr:nvSpPr>
        <xdr:cNvPr id="1794312" name="Line 67"/>
        <xdr:cNvSpPr>
          <a:spLocks noChangeShapeType="1"/>
        </xdr:cNvSpPr>
      </xdr:nvSpPr>
      <xdr:spPr bwMode="auto">
        <a:xfrm flipV="1">
          <a:off x="9123218" y="52038538"/>
          <a:ext cx="210416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1018309</xdr:colOff>
      <xdr:row>153</xdr:row>
      <xdr:rowOff>33770</xdr:rowOff>
    </xdr:from>
    <xdr:to>
      <xdr:col>5</xdr:col>
      <xdr:colOff>1228725</xdr:colOff>
      <xdr:row>153</xdr:row>
      <xdr:rowOff>271895</xdr:rowOff>
    </xdr:to>
    <xdr:sp macro="" textlink="">
      <xdr:nvSpPr>
        <xdr:cNvPr id="1794313" name="Line 67"/>
        <xdr:cNvSpPr>
          <a:spLocks noChangeShapeType="1"/>
        </xdr:cNvSpPr>
      </xdr:nvSpPr>
      <xdr:spPr bwMode="auto">
        <a:xfrm flipV="1">
          <a:off x="9123218" y="51641952"/>
          <a:ext cx="210416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1057275</xdr:colOff>
      <xdr:row>243</xdr:row>
      <xdr:rowOff>28575</xdr:rowOff>
    </xdr:from>
    <xdr:to>
      <xdr:col>6</xdr:col>
      <xdr:colOff>85725</xdr:colOff>
      <xdr:row>243</xdr:row>
      <xdr:rowOff>295275</xdr:rowOff>
    </xdr:to>
    <xdr:sp macro="" textlink="">
      <xdr:nvSpPr>
        <xdr:cNvPr id="1794314" name="Rectangle 1"/>
        <xdr:cNvSpPr>
          <a:spLocks noChangeArrowheads="1"/>
        </xdr:cNvSpPr>
      </xdr:nvSpPr>
      <xdr:spPr bwMode="auto">
        <a:xfrm>
          <a:off x="9144000" y="897826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1057275</xdr:colOff>
      <xdr:row>244</xdr:row>
      <xdr:rowOff>28575</xdr:rowOff>
    </xdr:from>
    <xdr:to>
      <xdr:col>6</xdr:col>
      <xdr:colOff>85725</xdr:colOff>
      <xdr:row>244</xdr:row>
      <xdr:rowOff>295275</xdr:rowOff>
    </xdr:to>
    <xdr:sp macro="" textlink="">
      <xdr:nvSpPr>
        <xdr:cNvPr id="1794315" name="Rectangle 2"/>
        <xdr:cNvSpPr>
          <a:spLocks noChangeArrowheads="1"/>
        </xdr:cNvSpPr>
      </xdr:nvSpPr>
      <xdr:spPr bwMode="auto">
        <a:xfrm>
          <a:off x="9144000" y="902017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244</xdr:row>
      <xdr:rowOff>47625</xdr:rowOff>
    </xdr:from>
    <xdr:to>
      <xdr:col>6</xdr:col>
      <xdr:colOff>85725</xdr:colOff>
      <xdr:row>244</xdr:row>
      <xdr:rowOff>285750</xdr:rowOff>
    </xdr:to>
    <xdr:sp macro="" textlink="">
      <xdr:nvSpPr>
        <xdr:cNvPr id="1794316" name="Line 67"/>
        <xdr:cNvSpPr>
          <a:spLocks noChangeShapeType="1"/>
        </xdr:cNvSpPr>
      </xdr:nvSpPr>
      <xdr:spPr bwMode="auto">
        <a:xfrm flipV="1">
          <a:off x="9191625" y="902208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1104900</xdr:colOff>
      <xdr:row>243</xdr:row>
      <xdr:rowOff>66675</xdr:rowOff>
    </xdr:from>
    <xdr:to>
      <xdr:col>6</xdr:col>
      <xdr:colOff>85725</xdr:colOff>
      <xdr:row>243</xdr:row>
      <xdr:rowOff>304800</xdr:rowOff>
    </xdr:to>
    <xdr:sp macro="" textlink="">
      <xdr:nvSpPr>
        <xdr:cNvPr id="1794317" name="Line 67"/>
        <xdr:cNvSpPr>
          <a:spLocks noChangeShapeType="1"/>
        </xdr:cNvSpPr>
      </xdr:nvSpPr>
      <xdr:spPr bwMode="auto">
        <a:xfrm flipV="1">
          <a:off x="9191625" y="898207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18" name="Rectangle 3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19" name="Rectangle 4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0" name="Rectangle 1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1" name="Rectangle 2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2" name="Rectangle 5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3" name="Rectangle 6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4" name="Rectangle 3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5" name="Rectangle 4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6" name="Rectangle 2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7" name="Rectangle 5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8" name="Rectangle 6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29" name="Rectangle 3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0" name="Rectangle 4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1" name="Rectangle 2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2" name="Rectangle 5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3" name="Rectangle 6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4" name="Rectangle 3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5" name="Rectangle 4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6" name="Rectangle 1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7" name="Rectangle 2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8" name="Rectangle 6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39" name="Rectangle 4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40" name="Rectangle 2"/>
        <xdr:cNvSpPr>
          <a:spLocks noChangeArrowheads="1"/>
        </xdr:cNvSpPr>
      </xdr:nvSpPr>
      <xdr:spPr bwMode="auto">
        <a:xfrm>
          <a:off x="7277100" y="1006602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41" name="Line 67"/>
        <xdr:cNvSpPr>
          <a:spLocks noChangeShapeType="1"/>
        </xdr:cNvSpPr>
      </xdr:nvSpPr>
      <xdr:spPr bwMode="auto">
        <a:xfrm flipV="1">
          <a:off x="7324725" y="1006602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269</xdr:row>
      <xdr:rowOff>0</xdr:rowOff>
    </xdr:from>
    <xdr:to>
      <xdr:col>4</xdr:col>
      <xdr:colOff>619125</xdr:colOff>
      <xdr:row>269</xdr:row>
      <xdr:rowOff>0</xdr:rowOff>
    </xdr:to>
    <xdr:sp macro="" textlink="">
      <xdr:nvSpPr>
        <xdr:cNvPr id="1794342" name="Line 67"/>
        <xdr:cNvSpPr>
          <a:spLocks noChangeShapeType="1"/>
        </xdr:cNvSpPr>
      </xdr:nvSpPr>
      <xdr:spPr bwMode="auto">
        <a:xfrm flipV="1">
          <a:off x="7324725" y="1006602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1075459</xdr:colOff>
      <xdr:row>94</xdr:row>
      <xdr:rowOff>24246</xdr:rowOff>
    </xdr:from>
    <xdr:to>
      <xdr:col>6</xdr:col>
      <xdr:colOff>103043</xdr:colOff>
      <xdr:row>94</xdr:row>
      <xdr:rowOff>297007</xdr:rowOff>
    </xdr:to>
    <xdr:sp macro="" textlink="">
      <xdr:nvSpPr>
        <xdr:cNvPr id="1794365" name="Rectangle 1"/>
        <xdr:cNvSpPr>
          <a:spLocks noChangeArrowheads="1"/>
        </xdr:cNvSpPr>
      </xdr:nvSpPr>
      <xdr:spPr bwMode="auto">
        <a:xfrm>
          <a:off x="9180368" y="39146019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95</xdr:row>
      <xdr:rowOff>24246</xdr:rowOff>
    </xdr:from>
    <xdr:to>
      <xdr:col>6</xdr:col>
      <xdr:colOff>103043</xdr:colOff>
      <xdr:row>95</xdr:row>
      <xdr:rowOff>297008</xdr:rowOff>
    </xdr:to>
    <xdr:sp macro="" textlink="">
      <xdr:nvSpPr>
        <xdr:cNvPr id="1794366" name="Rectangle 2"/>
        <xdr:cNvSpPr>
          <a:spLocks noChangeArrowheads="1"/>
        </xdr:cNvSpPr>
      </xdr:nvSpPr>
      <xdr:spPr bwMode="auto">
        <a:xfrm>
          <a:off x="9180368" y="39561655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94</xdr:row>
      <xdr:rowOff>62346</xdr:rowOff>
    </xdr:from>
    <xdr:to>
      <xdr:col>6</xdr:col>
      <xdr:colOff>103043</xdr:colOff>
      <xdr:row>94</xdr:row>
      <xdr:rowOff>306532</xdr:rowOff>
    </xdr:to>
    <xdr:sp macro="" textlink="">
      <xdr:nvSpPr>
        <xdr:cNvPr id="1794368" name="Line 67"/>
        <xdr:cNvSpPr>
          <a:spLocks noChangeShapeType="1"/>
        </xdr:cNvSpPr>
      </xdr:nvSpPr>
      <xdr:spPr bwMode="auto">
        <a:xfrm flipV="1">
          <a:off x="9227993" y="39184119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1123084</xdr:colOff>
      <xdr:row>64</xdr:row>
      <xdr:rowOff>25977</xdr:rowOff>
    </xdr:from>
    <xdr:to>
      <xdr:col>6</xdr:col>
      <xdr:colOff>150668</xdr:colOff>
      <xdr:row>64</xdr:row>
      <xdr:rowOff>283152</xdr:rowOff>
    </xdr:to>
    <xdr:sp macro="" textlink="">
      <xdr:nvSpPr>
        <xdr:cNvPr id="1794373" name="Rectangle 1"/>
        <xdr:cNvSpPr>
          <a:spLocks noChangeArrowheads="1"/>
        </xdr:cNvSpPr>
      </xdr:nvSpPr>
      <xdr:spPr bwMode="auto">
        <a:xfrm>
          <a:off x="9227993" y="26661341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65</xdr:row>
      <xdr:rowOff>25977</xdr:rowOff>
    </xdr:from>
    <xdr:to>
      <xdr:col>6</xdr:col>
      <xdr:colOff>150668</xdr:colOff>
      <xdr:row>65</xdr:row>
      <xdr:rowOff>283152</xdr:rowOff>
    </xdr:to>
    <xdr:sp macro="" textlink="">
      <xdr:nvSpPr>
        <xdr:cNvPr id="1794374" name="Rectangle 2"/>
        <xdr:cNvSpPr>
          <a:spLocks noChangeArrowheads="1"/>
        </xdr:cNvSpPr>
      </xdr:nvSpPr>
      <xdr:spPr bwMode="auto">
        <a:xfrm>
          <a:off x="9227993" y="27076977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1170709</xdr:colOff>
      <xdr:row>64</xdr:row>
      <xdr:rowOff>64077</xdr:rowOff>
    </xdr:from>
    <xdr:to>
      <xdr:col>6</xdr:col>
      <xdr:colOff>150668</xdr:colOff>
      <xdr:row>64</xdr:row>
      <xdr:rowOff>292677</xdr:rowOff>
    </xdr:to>
    <xdr:sp macro="" textlink="">
      <xdr:nvSpPr>
        <xdr:cNvPr id="1794376" name="Line 67"/>
        <xdr:cNvSpPr>
          <a:spLocks noChangeShapeType="1"/>
        </xdr:cNvSpPr>
      </xdr:nvSpPr>
      <xdr:spPr bwMode="auto">
        <a:xfrm flipV="1">
          <a:off x="9275618" y="2669944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1075459</xdr:colOff>
      <xdr:row>124</xdr:row>
      <xdr:rowOff>24246</xdr:rowOff>
    </xdr:from>
    <xdr:to>
      <xdr:col>6</xdr:col>
      <xdr:colOff>103043</xdr:colOff>
      <xdr:row>124</xdr:row>
      <xdr:rowOff>297007</xdr:rowOff>
    </xdr:to>
    <xdr:sp macro="" textlink="">
      <xdr:nvSpPr>
        <xdr:cNvPr id="51" name="Rectangle 1"/>
        <xdr:cNvSpPr>
          <a:spLocks noChangeArrowheads="1"/>
        </xdr:cNvSpPr>
      </xdr:nvSpPr>
      <xdr:spPr bwMode="auto">
        <a:xfrm>
          <a:off x="5979713" y="22178275"/>
          <a:ext cx="107271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1075459</xdr:colOff>
      <xdr:row>125</xdr:row>
      <xdr:rowOff>24246</xdr:rowOff>
    </xdr:from>
    <xdr:to>
      <xdr:col>6</xdr:col>
      <xdr:colOff>103043</xdr:colOff>
      <xdr:row>125</xdr:row>
      <xdr:rowOff>297008</xdr:rowOff>
    </xdr:to>
    <xdr:sp macro="" textlink="">
      <xdr:nvSpPr>
        <xdr:cNvPr id="52" name="Rectangle 2"/>
        <xdr:cNvSpPr>
          <a:spLocks noChangeArrowheads="1"/>
        </xdr:cNvSpPr>
      </xdr:nvSpPr>
      <xdr:spPr bwMode="auto">
        <a:xfrm>
          <a:off x="5979713" y="22413599"/>
          <a:ext cx="107271" cy="2156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1123084</xdr:colOff>
      <xdr:row>124</xdr:row>
      <xdr:rowOff>62346</xdr:rowOff>
    </xdr:from>
    <xdr:to>
      <xdr:col>6</xdr:col>
      <xdr:colOff>103043</xdr:colOff>
      <xdr:row>124</xdr:row>
      <xdr:rowOff>306532</xdr:rowOff>
    </xdr:to>
    <xdr:sp macro="" textlink="">
      <xdr:nvSpPr>
        <xdr:cNvPr id="54" name="Line 67"/>
        <xdr:cNvSpPr>
          <a:spLocks noChangeShapeType="1"/>
        </xdr:cNvSpPr>
      </xdr:nvSpPr>
      <xdr:spPr bwMode="auto">
        <a:xfrm flipV="1">
          <a:off x="5979713" y="22216375"/>
          <a:ext cx="107271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153</xdr:row>
      <xdr:rowOff>57201</xdr:rowOff>
    </xdr:from>
    <xdr:to>
      <xdr:col>6</xdr:col>
      <xdr:colOff>88474</xdr:colOff>
      <xdr:row>153</xdr:row>
      <xdr:rowOff>225188</xdr:rowOff>
    </xdr:to>
    <xdr:sp macro="" textlink="">
      <xdr:nvSpPr>
        <xdr:cNvPr id="55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154</xdr:row>
      <xdr:rowOff>68407</xdr:rowOff>
    </xdr:from>
    <xdr:to>
      <xdr:col>6</xdr:col>
      <xdr:colOff>88474</xdr:colOff>
      <xdr:row>155</xdr:row>
      <xdr:rowOff>1070</xdr:rowOff>
    </xdr:to>
    <xdr:sp macro="" textlink="">
      <xdr:nvSpPr>
        <xdr:cNvPr id="56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153</xdr:row>
      <xdr:rowOff>95301</xdr:rowOff>
    </xdr:from>
    <xdr:to>
      <xdr:col>6</xdr:col>
      <xdr:colOff>88474</xdr:colOff>
      <xdr:row>153</xdr:row>
      <xdr:rowOff>225188</xdr:rowOff>
    </xdr:to>
    <xdr:sp macro="" textlink="">
      <xdr:nvSpPr>
        <xdr:cNvPr id="58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1046017</xdr:colOff>
      <xdr:row>95</xdr:row>
      <xdr:rowOff>45027</xdr:rowOff>
    </xdr:from>
    <xdr:to>
      <xdr:col>6</xdr:col>
      <xdr:colOff>25976</xdr:colOff>
      <xdr:row>95</xdr:row>
      <xdr:rowOff>260638</xdr:rowOff>
    </xdr:to>
    <xdr:sp macro="" textlink="">
      <xdr:nvSpPr>
        <xdr:cNvPr id="4" name="Line 67"/>
        <xdr:cNvSpPr>
          <a:spLocks noChangeShapeType="1"/>
        </xdr:cNvSpPr>
      </xdr:nvSpPr>
      <xdr:spPr bwMode="auto">
        <a:xfrm flipV="1">
          <a:off x="5922817" y="22695477"/>
          <a:ext cx="2770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1046017</xdr:colOff>
      <xdr:row>94</xdr:row>
      <xdr:rowOff>64077</xdr:rowOff>
    </xdr:from>
    <xdr:to>
      <xdr:col>6</xdr:col>
      <xdr:colOff>25976</xdr:colOff>
      <xdr:row>94</xdr:row>
      <xdr:rowOff>279688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5922817" y="22476402"/>
          <a:ext cx="27709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1015711</xdr:colOff>
      <xdr:row>4</xdr:row>
      <xdr:rowOff>24245</xdr:rowOff>
    </xdr:from>
    <xdr:to>
      <xdr:col>6</xdr:col>
      <xdr:colOff>43295</xdr:colOff>
      <xdr:row>4</xdr:row>
      <xdr:rowOff>268432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5921086" y="976745"/>
          <a:ext cx="46759" cy="2156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1015711</xdr:colOff>
      <xdr:row>5</xdr:row>
      <xdr:rowOff>24245</xdr:rowOff>
    </xdr:from>
    <xdr:to>
      <xdr:col>6</xdr:col>
      <xdr:colOff>43295</xdr:colOff>
      <xdr:row>5</xdr:row>
      <xdr:rowOff>268431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5921086" y="1214870"/>
          <a:ext cx="46759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4</xdr:row>
      <xdr:rowOff>62345</xdr:rowOff>
    </xdr:from>
    <xdr:to>
      <xdr:col>6</xdr:col>
      <xdr:colOff>43295</xdr:colOff>
      <xdr:row>4</xdr:row>
      <xdr:rowOff>277957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5921086" y="1014845"/>
          <a:ext cx="46759" cy="1775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34</xdr:row>
      <xdr:rowOff>52821</xdr:rowOff>
    </xdr:from>
    <xdr:to>
      <xdr:col>6</xdr:col>
      <xdr:colOff>18184</xdr:colOff>
      <xdr:row>34</xdr:row>
      <xdr:rowOff>306532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5924550" y="8158596"/>
          <a:ext cx="18184" cy="187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35</xdr:row>
      <xdr:rowOff>52821</xdr:rowOff>
    </xdr:from>
    <xdr:to>
      <xdr:col>6</xdr:col>
      <xdr:colOff>18184</xdr:colOff>
      <xdr:row>35</xdr:row>
      <xdr:rowOff>306532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5924550" y="8396721"/>
          <a:ext cx="18184" cy="187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35</xdr:row>
      <xdr:rowOff>71871</xdr:rowOff>
    </xdr:from>
    <xdr:to>
      <xdr:col>6</xdr:col>
      <xdr:colOff>18184</xdr:colOff>
      <xdr:row>35</xdr:row>
      <xdr:rowOff>297007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5924550" y="8415771"/>
          <a:ext cx="18184" cy="1679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1038225</xdr:colOff>
      <xdr:row>34</xdr:row>
      <xdr:rowOff>90921</xdr:rowOff>
    </xdr:from>
    <xdr:to>
      <xdr:col>6</xdr:col>
      <xdr:colOff>18184</xdr:colOff>
      <xdr:row>34</xdr:row>
      <xdr:rowOff>316057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5924550" y="8196696"/>
          <a:ext cx="18184" cy="1489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941243</xdr:colOff>
      <xdr:row>64</xdr:row>
      <xdr:rowOff>43295</xdr:rowOff>
    </xdr:from>
    <xdr:to>
      <xdr:col>5</xdr:col>
      <xdr:colOff>1207943</xdr:colOff>
      <xdr:row>64</xdr:row>
      <xdr:rowOff>290945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5922818" y="1530234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941243</xdr:colOff>
      <xdr:row>65</xdr:row>
      <xdr:rowOff>43295</xdr:rowOff>
    </xdr:from>
    <xdr:to>
      <xdr:col>5</xdr:col>
      <xdr:colOff>1207943</xdr:colOff>
      <xdr:row>65</xdr:row>
      <xdr:rowOff>290945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5922818" y="15540470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988868</xdr:colOff>
      <xdr:row>65</xdr:row>
      <xdr:rowOff>62345</xdr:rowOff>
    </xdr:from>
    <xdr:to>
      <xdr:col>5</xdr:col>
      <xdr:colOff>1207943</xdr:colOff>
      <xdr:row>65</xdr:row>
      <xdr:rowOff>281420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5922818" y="15559520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988868</xdr:colOff>
      <xdr:row>64</xdr:row>
      <xdr:rowOff>81395</xdr:rowOff>
    </xdr:from>
    <xdr:to>
      <xdr:col>5</xdr:col>
      <xdr:colOff>1207943</xdr:colOff>
      <xdr:row>64</xdr:row>
      <xdr:rowOff>300470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5922818" y="15340445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1046883</xdr:colOff>
      <xdr:row>124</xdr:row>
      <xdr:rowOff>57150</xdr:rowOff>
    </xdr:from>
    <xdr:to>
      <xdr:col>6</xdr:col>
      <xdr:colOff>74467</xdr:colOff>
      <xdr:row>124</xdr:row>
      <xdr:rowOff>301336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5923683" y="29622750"/>
          <a:ext cx="75334" cy="1775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1046883</xdr:colOff>
      <xdr:row>125</xdr:row>
      <xdr:rowOff>57150</xdr:rowOff>
    </xdr:from>
    <xdr:to>
      <xdr:col>6</xdr:col>
      <xdr:colOff>74467</xdr:colOff>
      <xdr:row>125</xdr:row>
      <xdr:rowOff>301336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5923683" y="29860875"/>
          <a:ext cx="75334" cy="1775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124</xdr:row>
      <xdr:rowOff>95250</xdr:rowOff>
    </xdr:from>
    <xdr:to>
      <xdr:col>6</xdr:col>
      <xdr:colOff>74467</xdr:colOff>
      <xdr:row>124</xdr:row>
      <xdr:rowOff>310861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5923683" y="29660850"/>
          <a:ext cx="75334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57201</xdr:rowOff>
    </xdr:from>
    <xdr:to>
      <xdr:col>6</xdr:col>
      <xdr:colOff>88474</xdr:colOff>
      <xdr:row>34</xdr:row>
      <xdr:rowOff>225188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35</xdr:row>
      <xdr:rowOff>68407</xdr:rowOff>
    </xdr:from>
    <xdr:to>
      <xdr:col>6</xdr:col>
      <xdr:colOff>88474</xdr:colOff>
      <xdr:row>36</xdr:row>
      <xdr:rowOff>1070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34</xdr:row>
      <xdr:rowOff>95301</xdr:rowOff>
    </xdr:from>
    <xdr:to>
      <xdr:col>6</xdr:col>
      <xdr:colOff>88474</xdr:colOff>
      <xdr:row>34</xdr:row>
      <xdr:rowOff>225188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57201</xdr:rowOff>
    </xdr:from>
    <xdr:to>
      <xdr:col>6</xdr:col>
      <xdr:colOff>88474</xdr:colOff>
      <xdr:row>64</xdr:row>
      <xdr:rowOff>225188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65</xdr:row>
      <xdr:rowOff>68407</xdr:rowOff>
    </xdr:from>
    <xdr:to>
      <xdr:col>6</xdr:col>
      <xdr:colOff>88474</xdr:colOff>
      <xdr:row>66</xdr:row>
      <xdr:rowOff>1070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64</xdr:row>
      <xdr:rowOff>95301</xdr:rowOff>
    </xdr:from>
    <xdr:to>
      <xdr:col>6</xdr:col>
      <xdr:colOff>88474</xdr:colOff>
      <xdr:row>64</xdr:row>
      <xdr:rowOff>225188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57201</xdr:rowOff>
    </xdr:from>
    <xdr:to>
      <xdr:col>6</xdr:col>
      <xdr:colOff>88474</xdr:colOff>
      <xdr:row>94</xdr:row>
      <xdr:rowOff>225188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5928165" y="15078126"/>
          <a:ext cx="122959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95</xdr:row>
      <xdr:rowOff>68407</xdr:rowOff>
    </xdr:from>
    <xdr:to>
      <xdr:col>6</xdr:col>
      <xdr:colOff>88474</xdr:colOff>
      <xdr:row>96</xdr:row>
      <xdr:rowOff>1070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5928165" y="15327457"/>
          <a:ext cx="122959" cy="17078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746565</xdr:colOff>
      <xdr:row>94</xdr:row>
      <xdr:rowOff>95301</xdr:rowOff>
    </xdr:from>
    <xdr:to>
      <xdr:col>6</xdr:col>
      <xdr:colOff>88474</xdr:colOff>
      <xdr:row>94</xdr:row>
      <xdr:rowOff>225188</xdr:rowOff>
    </xdr:to>
    <xdr:sp macro="" textlink="">
      <xdr:nvSpPr>
        <xdr:cNvPr id="33" name="Line 67"/>
        <xdr:cNvSpPr>
          <a:spLocks noChangeShapeType="1"/>
        </xdr:cNvSpPr>
      </xdr:nvSpPr>
      <xdr:spPr bwMode="auto">
        <a:xfrm flipV="1">
          <a:off x="5928165" y="15116226"/>
          <a:ext cx="122959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969818</xdr:colOff>
      <xdr:row>4</xdr:row>
      <xdr:rowOff>86591</xdr:rowOff>
    </xdr:from>
    <xdr:to>
      <xdr:col>5</xdr:col>
      <xdr:colOff>1226993</xdr:colOff>
      <xdr:row>4</xdr:row>
      <xdr:rowOff>330778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9265227" y="1749136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969818</xdr:colOff>
      <xdr:row>5</xdr:row>
      <xdr:rowOff>86591</xdr:rowOff>
    </xdr:from>
    <xdr:to>
      <xdr:col>5</xdr:col>
      <xdr:colOff>1226993</xdr:colOff>
      <xdr:row>5</xdr:row>
      <xdr:rowOff>330777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9265227" y="2164773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1017443</xdr:colOff>
      <xdr:row>4</xdr:row>
      <xdr:rowOff>124691</xdr:rowOff>
    </xdr:from>
    <xdr:to>
      <xdr:col>5</xdr:col>
      <xdr:colOff>1226993</xdr:colOff>
      <xdr:row>4</xdr:row>
      <xdr:rowOff>340303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9312852" y="1787236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69273</xdr:rowOff>
    </xdr:from>
    <xdr:to>
      <xdr:col>6</xdr:col>
      <xdr:colOff>83993</xdr:colOff>
      <xdr:row>34</xdr:row>
      <xdr:rowOff>313460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9351818" y="14218228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69274</xdr:rowOff>
    </xdr:from>
    <xdr:to>
      <xdr:col>6</xdr:col>
      <xdr:colOff>83993</xdr:colOff>
      <xdr:row>35</xdr:row>
      <xdr:rowOff>313460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9351818" y="14633865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107373</xdr:rowOff>
    </xdr:from>
    <xdr:to>
      <xdr:col>6</xdr:col>
      <xdr:colOff>83993</xdr:colOff>
      <xdr:row>34</xdr:row>
      <xdr:rowOff>322985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9399443" y="14256328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64</xdr:row>
      <xdr:rowOff>51954</xdr:rowOff>
    </xdr:from>
    <xdr:to>
      <xdr:col>6</xdr:col>
      <xdr:colOff>83993</xdr:colOff>
      <xdr:row>64</xdr:row>
      <xdr:rowOff>296141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9351818" y="26687318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65</xdr:row>
      <xdr:rowOff>51955</xdr:rowOff>
    </xdr:from>
    <xdr:to>
      <xdr:col>6</xdr:col>
      <xdr:colOff>83993</xdr:colOff>
      <xdr:row>65</xdr:row>
      <xdr:rowOff>296141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9351818" y="27102955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64</xdr:row>
      <xdr:rowOff>90054</xdr:rowOff>
    </xdr:from>
    <xdr:to>
      <xdr:col>6</xdr:col>
      <xdr:colOff>83993</xdr:colOff>
      <xdr:row>64</xdr:row>
      <xdr:rowOff>305666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9399443" y="26725418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1108363</xdr:colOff>
      <xdr:row>94</xdr:row>
      <xdr:rowOff>34636</xdr:rowOff>
    </xdr:from>
    <xdr:to>
      <xdr:col>6</xdr:col>
      <xdr:colOff>135947</xdr:colOff>
      <xdr:row>94</xdr:row>
      <xdr:rowOff>278823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9403772" y="39156409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1108363</xdr:colOff>
      <xdr:row>95</xdr:row>
      <xdr:rowOff>34637</xdr:rowOff>
    </xdr:from>
    <xdr:to>
      <xdr:col>6</xdr:col>
      <xdr:colOff>135947</xdr:colOff>
      <xdr:row>95</xdr:row>
      <xdr:rowOff>278823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9403772" y="39572046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1155988</xdr:colOff>
      <xdr:row>94</xdr:row>
      <xdr:rowOff>72736</xdr:rowOff>
    </xdr:from>
    <xdr:to>
      <xdr:col>6</xdr:col>
      <xdr:colOff>135947</xdr:colOff>
      <xdr:row>94</xdr:row>
      <xdr:rowOff>288348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9451397" y="39194509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124</xdr:row>
      <xdr:rowOff>86591</xdr:rowOff>
    </xdr:from>
    <xdr:to>
      <xdr:col>6</xdr:col>
      <xdr:colOff>83993</xdr:colOff>
      <xdr:row>124</xdr:row>
      <xdr:rowOff>330778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9351818" y="5169477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125</xdr:row>
      <xdr:rowOff>86592</xdr:rowOff>
    </xdr:from>
    <xdr:to>
      <xdr:col>6</xdr:col>
      <xdr:colOff>83993</xdr:colOff>
      <xdr:row>125</xdr:row>
      <xdr:rowOff>330778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9351818" y="5211041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124</xdr:row>
      <xdr:rowOff>124691</xdr:rowOff>
    </xdr:from>
    <xdr:to>
      <xdr:col>6</xdr:col>
      <xdr:colOff>83993</xdr:colOff>
      <xdr:row>124</xdr:row>
      <xdr:rowOff>340303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9399443" y="5173287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154</xdr:row>
      <xdr:rowOff>51955</xdr:rowOff>
    </xdr:from>
    <xdr:to>
      <xdr:col>6</xdr:col>
      <xdr:colOff>83993</xdr:colOff>
      <xdr:row>154</xdr:row>
      <xdr:rowOff>296142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9351818" y="64146546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155</xdr:row>
      <xdr:rowOff>51956</xdr:rowOff>
    </xdr:from>
    <xdr:to>
      <xdr:col>6</xdr:col>
      <xdr:colOff>83993</xdr:colOff>
      <xdr:row>155</xdr:row>
      <xdr:rowOff>296142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9351818" y="64562183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154</xdr:row>
      <xdr:rowOff>90055</xdr:rowOff>
    </xdr:from>
    <xdr:to>
      <xdr:col>6</xdr:col>
      <xdr:colOff>83993</xdr:colOff>
      <xdr:row>154</xdr:row>
      <xdr:rowOff>305667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9399443" y="64184646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865909</xdr:colOff>
      <xdr:row>214</xdr:row>
      <xdr:rowOff>69273</xdr:rowOff>
    </xdr:from>
    <xdr:to>
      <xdr:col>5</xdr:col>
      <xdr:colOff>1123084</xdr:colOff>
      <xdr:row>214</xdr:row>
      <xdr:rowOff>313460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9161318" y="7665027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865909</xdr:colOff>
      <xdr:row>215</xdr:row>
      <xdr:rowOff>69274</xdr:rowOff>
    </xdr:from>
    <xdr:to>
      <xdr:col>5</xdr:col>
      <xdr:colOff>1123084</xdr:colOff>
      <xdr:row>215</xdr:row>
      <xdr:rowOff>313460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9161318" y="7706591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913534</xdr:colOff>
      <xdr:row>214</xdr:row>
      <xdr:rowOff>107373</xdr:rowOff>
    </xdr:from>
    <xdr:to>
      <xdr:col>5</xdr:col>
      <xdr:colOff>1123084</xdr:colOff>
      <xdr:row>214</xdr:row>
      <xdr:rowOff>322985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9208943" y="7668837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244</xdr:row>
      <xdr:rowOff>103909</xdr:rowOff>
    </xdr:from>
    <xdr:to>
      <xdr:col>6</xdr:col>
      <xdr:colOff>66675</xdr:colOff>
      <xdr:row>244</xdr:row>
      <xdr:rowOff>348096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9334500" y="89171318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245</xdr:row>
      <xdr:rowOff>103910</xdr:rowOff>
    </xdr:from>
    <xdr:to>
      <xdr:col>6</xdr:col>
      <xdr:colOff>66675</xdr:colOff>
      <xdr:row>245</xdr:row>
      <xdr:rowOff>348096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9334500" y="89586955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244</xdr:row>
      <xdr:rowOff>142009</xdr:rowOff>
    </xdr:from>
    <xdr:to>
      <xdr:col>6</xdr:col>
      <xdr:colOff>66675</xdr:colOff>
      <xdr:row>244</xdr:row>
      <xdr:rowOff>357621</xdr:rowOff>
    </xdr:to>
    <xdr:sp macro="" textlink="">
      <xdr:nvSpPr>
        <xdr:cNvPr id="33" name="Line 67"/>
        <xdr:cNvSpPr>
          <a:spLocks noChangeShapeType="1"/>
        </xdr:cNvSpPr>
      </xdr:nvSpPr>
      <xdr:spPr bwMode="auto">
        <a:xfrm flipV="1">
          <a:off x="9382125" y="89209418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987137</xdr:colOff>
      <xdr:row>274</xdr:row>
      <xdr:rowOff>69273</xdr:rowOff>
    </xdr:from>
    <xdr:to>
      <xdr:col>6</xdr:col>
      <xdr:colOff>14721</xdr:colOff>
      <xdr:row>274</xdr:row>
      <xdr:rowOff>313460</xdr:rowOff>
    </xdr:to>
    <xdr:sp macro="" textlink="">
      <xdr:nvSpPr>
        <xdr:cNvPr id="34" name="Rectangle 1"/>
        <xdr:cNvSpPr>
          <a:spLocks noChangeArrowheads="1"/>
        </xdr:cNvSpPr>
      </xdr:nvSpPr>
      <xdr:spPr bwMode="auto">
        <a:xfrm>
          <a:off x="9282546" y="101623091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987137</xdr:colOff>
      <xdr:row>275</xdr:row>
      <xdr:rowOff>69273</xdr:rowOff>
    </xdr:from>
    <xdr:to>
      <xdr:col>6</xdr:col>
      <xdr:colOff>14721</xdr:colOff>
      <xdr:row>275</xdr:row>
      <xdr:rowOff>313459</xdr:rowOff>
    </xdr:to>
    <xdr:sp macro="" textlink="">
      <xdr:nvSpPr>
        <xdr:cNvPr id="35" name="Rectangle 2"/>
        <xdr:cNvSpPr>
          <a:spLocks noChangeArrowheads="1"/>
        </xdr:cNvSpPr>
      </xdr:nvSpPr>
      <xdr:spPr bwMode="auto">
        <a:xfrm>
          <a:off x="9282546" y="102038728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1034762</xdr:colOff>
      <xdr:row>274</xdr:row>
      <xdr:rowOff>107373</xdr:rowOff>
    </xdr:from>
    <xdr:to>
      <xdr:col>6</xdr:col>
      <xdr:colOff>14721</xdr:colOff>
      <xdr:row>274</xdr:row>
      <xdr:rowOff>322985</xdr:rowOff>
    </xdr:to>
    <xdr:sp macro="" textlink="">
      <xdr:nvSpPr>
        <xdr:cNvPr id="37" name="Line 67"/>
        <xdr:cNvSpPr>
          <a:spLocks noChangeShapeType="1"/>
        </xdr:cNvSpPr>
      </xdr:nvSpPr>
      <xdr:spPr bwMode="auto">
        <a:xfrm flipV="1">
          <a:off x="9330171" y="101661191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935182</xdr:colOff>
      <xdr:row>304</xdr:row>
      <xdr:rowOff>34636</xdr:rowOff>
    </xdr:from>
    <xdr:to>
      <xdr:col>5</xdr:col>
      <xdr:colOff>1192357</xdr:colOff>
      <xdr:row>304</xdr:row>
      <xdr:rowOff>278823</xdr:rowOff>
    </xdr:to>
    <xdr:sp macro="" textlink="">
      <xdr:nvSpPr>
        <xdr:cNvPr id="38" name="Rectangle 1"/>
        <xdr:cNvSpPr>
          <a:spLocks noChangeArrowheads="1"/>
        </xdr:cNvSpPr>
      </xdr:nvSpPr>
      <xdr:spPr bwMode="auto">
        <a:xfrm>
          <a:off x="9230591" y="11407486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935182</xdr:colOff>
      <xdr:row>305</xdr:row>
      <xdr:rowOff>34636</xdr:rowOff>
    </xdr:from>
    <xdr:to>
      <xdr:col>5</xdr:col>
      <xdr:colOff>1192357</xdr:colOff>
      <xdr:row>305</xdr:row>
      <xdr:rowOff>278822</xdr:rowOff>
    </xdr:to>
    <xdr:sp macro="" textlink="">
      <xdr:nvSpPr>
        <xdr:cNvPr id="39" name="Rectangle 2"/>
        <xdr:cNvSpPr>
          <a:spLocks noChangeArrowheads="1"/>
        </xdr:cNvSpPr>
      </xdr:nvSpPr>
      <xdr:spPr bwMode="auto">
        <a:xfrm>
          <a:off x="9230591" y="11449050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982807</xdr:colOff>
      <xdr:row>304</xdr:row>
      <xdr:rowOff>72736</xdr:rowOff>
    </xdr:from>
    <xdr:to>
      <xdr:col>5</xdr:col>
      <xdr:colOff>1192357</xdr:colOff>
      <xdr:row>304</xdr:row>
      <xdr:rowOff>288348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9278216" y="11411296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334</xdr:row>
      <xdr:rowOff>121227</xdr:rowOff>
    </xdr:from>
    <xdr:to>
      <xdr:col>5</xdr:col>
      <xdr:colOff>1209675</xdr:colOff>
      <xdr:row>334</xdr:row>
      <xdr:rowOff>365414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9247909" y="126647863"/>
          <a:ext cx="257175" cy="2441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335</xdr:row>
      <xdr:rowOff>121227</xdr:rowOff>
    </xdr:from>
    <xdr:to>
      <xdr:col>5</xdr:col>
      <xdr:colOff>1209675</xdr:colOff>
      <xdr:row>335</xdr:row>
      <xdr:rowOff>365413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9247909" y="127063500"/>
          <a:ext cx="257175" cy="244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334</xdr:row>
      <xdr:rowOff>159327</xdr:rowOff>
    </xdr:from>
    <xdr:to>
      <xdr:col>5</xdr:col>
      <xdr:colOff>1209675</xdr:colOff>
      <xdr:row>334</xdr:row>
      <xdr:rowOff>374939</xdr:rowOff>
    </xdr:to>
    <xdr:sp macro="" textlink="">
      <xdr:nvSpPr>
        <xdr:cNvPr id="45" name="Line 67"/>
        <xdr:cNvSpPr>
          <a:spLocks noChangeShapeType="1"/>
        </xdr:cNvSpPr>
      </xdr:nvSpPr>
      <xdr:spPr bwMode="auto">
        <a:xfrm flipV="1">
          <a:off x="9295534" y="126685963"/>
          <a:ext cx="209550" cy="2156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865909</xdr:colOff>
      <xdr:row>184</xdr:row>
      <xdr:rowOff>69273</xdr:rowOff>
    </xdr:from>
    <xdr:to>
      <xdr:col>5</xdr:col>
      <xdr:colOff>1123084</xdr:colOff>
      <xdr:row>184</xdr:row>
      <xdr:rowOff>313460</xdr:rowOff>
    </xdr:to>
    <xdr:sp macro="" textlink="">
      <xdr:nvSpPr>
        <xdr:cNvPr id="46" name="Rectangle 1"/>
        <xdr:cNvSpPr>
          <a:spLocks noChangeArrowheads="1"/>
        </xdr:cNvSpPr>
      </xdr:nvSpPr>
      <xdr:spPr bwMode="auto">
        <a:xfrm>
          <a:off x="6155085" y="50495744"/>
          <a:ext cx="180975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865909</xdr:colOff>
      <xdr:row>185</xdr:row>
      <xdr:rowOff>69274</xdr:rowOff>
    </xdr:from>
    <xdr:to>
      <xdr:col>5</xdr:col>
      <xdr:colOff>1123084</xdr:colOff>
      <xdr:row>185</xdr:row>
      <xdr:rowOff>313460</xdr:rowOff>
    </xdr:to>
    <xdr:sp macro="" textlink="">
      <xdr:nvSpPr>
        <xdr:cNvPr id="47" name="Rectangle 2"/>
        <xdr:cNvSpPr>
          <a:spLocks noChangeArrowheads="1"/>
        </xdr:cNvSpPr>
      </xdr:nvSpPr>
      <xdr:spPr bwMode="auto">
        <a:xfrm>
          <a:off x="6155085" y="50731068"/>
          <a:ext cx="180975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913534</xdr:colOff>
      <xdr:row>184</xdr:row>
      <xdr:rowOff>107373</xdr:rowOff>
    </xdr:from>
    <xdr:to>
      <xdr:col>5</xdr:col>
      <xdr:colOff>1123084</xdr:colOff>
      <xdr:row>184</xdr:row>
      <xdr:rowOff>322985</xdr:rowOff>
    </xdr:to>
    <xdr:sp macro="" textlink="">
      <xdr:nvSpPr>
        <xdr:cNvPr id="49" name="Line 67"/>
        <xdr:cNvSpPr>
          <a:spLocks noChangeShapeType="1"/>
        </xdr:cNvSpPr>
      </xdr:nvSpPr>
      <xdr:spPr bwMode="auto">
        <a:xfrm flipV="1">
          <a:off x="6202710" y="50533844"/>
          <a:ext cx="133350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993197</xdr:colOff>
      <xdr:row>186</xdr:row>
      <xdr:rowOff>36368</xdr:rowOff>
    </xdr:from>
    <xdr:to>
      <xdr:col>6</xdr:col>
      <xdr:colOff>20781</xdr:colOff>
      <xdr:row>186</xdr:row>
      <xdr:rowOff>299604</xdr:rowOff>
    </xdr:to>
    <xdr:sp macro="" textlink="">
      <xdr:nvSpPr>
        <xdr:cNvPr id="1798355" name="Rectangle 2"/>
        <xdr:cNvSpPr>
          <a:spLocks noChangeArrowheads="1"/>
        </xdr:cNvSpPr>
      </xdr:nvSpPr>
      <xdr:spPr bwMode="auto">
        <a:xfrm>
          <a:off x="9375197" y="7718886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920461</xdr:colOff>
      <xdr:row>65</xdr:row>
      <xdr:rowOff>0</xdr:rowOff>
    </xdr:from>
    <xdr:to>
      <xdr:col>5</xdr:col>
      <xdr:colOff>1177636</xdr:colOff>
      <xdr:row>65</xdr:row>
      <xdr:rowOff>266700</xdr:rowOff>
    </xdr:to>
    <xdr:sp macro="" textlink="">
      <xdr:nvSpPr>
        <xdr:cNvPr id="1798366" name="Rectangle 1"/>
        <xdr:cNvSpPr>
          <a:spLocks noChangeArrowheads="1"/>
        </xdr:cNvSpPr>
      </xdr:nvSpPr>
      <xdr:spPr bwMode="auto">
        <a:xfrm>
          <a:off x="9302461" y="2679122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920461</xdr:colOff>
      <xdr:row>66</xdr:row>
      <xdr:rowOff>0</xdr:rowOff>
    </xdr:from>
    <xdr:to>
      <xdr:col>5</xdr:col>
      <xdr:colOff>1177636</xdr:colOff>
      <xdr:row>66</xdr:row>
      <xdr:rowOff>266700</xdr:rowOff>
    </xdr:to>
    <xdr:sp macro="" textlink="">
      <xdr:nvSpPr>
        <xdr:cNvPr id="1798367" name="Rectangle 2"/>
        <xdr:cNvSpPr>
          <a:spLocks noChangeArrowheads="1"/>
        </xdr:cNvSpPr>
      </xdr:nvSpPr>
      <xdr:spPr bwMode="auto">
        <a:xfrm>
          <a:off x="9302461" y="2720686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968086</xdr:colOff>
      <xdr:row>66</xdr:row>
      <xdr:rowOff>19050</xdr:rowOff>
    </xdr:from>
    <xdr:to>
      <xdr:col>5</xdr:col>
      <xdr:colOff>1177636</xdr:colOff>
      <xdr:row>66</xdr:row>
      <xdr:rowOff>257175</xdr:rowOff>
    </xdr:to>
    <xdr:sp macro="" textlink="">
      <xdr:nvSpPr>
        <xdr:cNvPr id="1798368" name="Line 67"/>
        <xdr:cNvSpPr>
          <a:spLocks noChangeShapeType="1"/>
        </xdr:cNvSpPr>
      </xdr:nvSpPr>
      <xdr:spPr bwMode="auto">
        <a:xfrm flipV="1">
          <a:off x="9350086" y="2722591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968086</xdr:colOff>
      <xdr:row>65</xdr:row>
      <xdr:rowOff>38100</xdr:rowOff>
    </xdr:from>
    <xdr:to>
      <xdr:col>5</xdr:col>
      <xdr:colOff>1177636</xdr:colOff>
      <xdr:row>65</xdr:row>
      <xdr:rowOff>276225</xdr:rowOff>
    </xdr:to>
    <xdr:sp macro="" textlink="">
      <xdr:nvSpPr>
        <xdr:cNvPr id="1798369" name="Line 67"/>
        <xdr:cNvSpPr>
          <a:spLocks noChangeShapeType="1"/>
        </xdr:cNvSpPr>
      </xdr:nvSpPr>
      <xdr:spPr bwMode="auto">
        <a:xfrm flipV="1">
          <a:off x="9350086" y="2682932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887557</xdr:colOff>
      <xdr:row>4</xdr:row>
      <xdr:rowOff>58882</xdr:rowOff>
    </xdr:from>
    <xdr:to>
      <xdr:col>5</xdr:col>
      <xdr:colOff>1144732</xdr:colOff>
      <xdr:row>4</xdr:row>
      <xdr:rowOff>322119</xdr:rowOff>
    </xdr:to>
    <xdr:sp macro="" textlink="">
      <xdr:nvSpPr>
        <xdr:cNvPr id="1798374" name="Rectangle 1"/>
        <xdr:cNvSpPr>
          <a:spLocks noChangeArrowheads="1"/>
        </xdr:cNvSpPr>
      </xdr:nvSpPr>
      <xdr:spPr bwMode="auto">
        <a:xfrm>
          <a:off x="9269557" y="1721427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887557</xdr:colOff>
      <xdr:row>5</xdr:row>
      <xdr:rowOff>58882</xdr:rowOff>
    </xdr:from>
    <xdr:to>
      <xdr:col>5</xdr:col>
      <xdr:colOff>1144732</xdr:colOff>
      <xdr:row>5</xdr:row>
      <xdr:rowOff>322118</xdr:rowOff>
    </xdr:to>
    <xdr:sp macro="" textlink="">
      <xdr:nvSpPr>
        <xdr:cNvPr id="1798375" name="Rectangle 2"/>
        <xdr:cNvSpPr>
          <a:spLocks noChangeArrowheads="1"/>
        </xdr:cNvSpPr>
      </xdr:nvSpPr>
      <xdr:spPr bwMode="auto">
        <a:xfrm>
          <a:off x="9269557" y="21370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935182</xdr:colOff>
      <xdr:row>5</xdr:row>
      <xdr:rowOff>77932</xdr:rowOff>
    </xdr:from>
    <xdr:to>
      <xdr:col>5</xdr:col>
      <xdr:colOff>1144732</xdr:colOff>
      <xdr:row>5</xdr:row>
      <xdr:rowOff>312593</xdr:rowOff>
    </xdr:to>
    <xdr:sp macro="" textlink="">
      <xdr:nvSpPr>
        <xdr:cNvPr id="1798376" name="Line 67"/>
        <xdr:cNvSpPr>
          <a:spLocks noChangeShapeType="1"/>
        </xdr:cNvSpPr>
      </xdr:nvSpPr>
      <xdr:spPr bwMode="auto">
        <a:xfrm flipV="1">
          <a:off x="9317182" y="2156114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935182</xdr:colOff>
      <xdr:row>4</xdr:row>
      <xdr:rowOff>96982</xdr:rowOff>
    </xdr:from>
    <xdr:to>
      <xdr:col>5</xdr:col>
      <xdr:colOff>1144732</xdr:colOff>
      <xdr:row>4</xdr:row>
      <xdr:rowOff>331644</xdr:rowOff>
    </xdr:to>
    <xdr:sp macro="" textlink="">
      <xdr:nvSpPr>
        <xdr:cNvPr id="1798377" name="Line 67"/>
        <xdr:cNvSpPr>
          <a:spLocks noChangeShapeType="1"/>
        </xdr:cNvSpPr>
      </xdr:nvSpPr>
      <xdr:spPr bwMode="auto">
        <a:xfrm flipV="1">
          <a:off x="9317182" y="1759527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07" name="Rectangle 3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08" name="Rectangle 4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09" name="Rectangle 1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0" name="Rectangle 2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1" name="Rectangle 5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2" name="Rectangle 6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3" name="Rectangle 3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4" name="Rectangle 4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5" name="Rectangle 2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6" name="Rectangle 5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7" name="Rectangle 6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8" name="Rectangle 3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19" name="Rectangle 4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0" name="Rectangle 2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1" name="Rectangle 5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2" name="Rectangle 6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3" name="Rectangle 3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4" name="Rectangle 4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5" name="Rectangle 1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6" name="Rectangle 2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7" name="Rectangle 6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8" name="Rectangle 4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29" name="Rectangle 2"/>
        <xdr:cNvSpPr>
          <a:spLocks noChangeArrowheads="1"/>
        </xdr:cNvSpPr>
      </xdr:nvSpPr>
      <xdr:spPr bwMode="auto">
        <a:xfrm>
          <a:off x="7448550" y="1255680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300</xdr:row>
      <xdr:rowOff>0</xdr:rowOff>
    </xdr:from>
    <xdr:to>
      <xdr:col>4</xdr:col>
      <xdr:colOff>619125</xdr:colOff>
      <xdr:row>300</xdr:row>
      <xdr:rowOff>0</xdr:rowOff>
    </xdr:to>
    <xdr:sp macro="" textlink="">
      <xdr:nvSpPr>
        <xdr:cNvPr id="1798430" name="Line 67"/>
        <xdr:cNvSpPr>
          <a:spLocks noChangeShapeType="1"/>
        </xdr:cNvSpPr>
      </xdr:nvSpPr>
      <xdr:spPr bwMode="auto">
        <a:xfrm flipV="1">
          <a:off x="7496175" y="1255680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304</xdr:row>
      <xdr:rowOff>62346</xdr:rowOff>
    </xdr:from>
    <xdr:to>
      <xdr:col>5</xdr:col>
      <xdr:colOff>1190625</xdr:colOff>
      <xdr:row>304</xdr:row>
      <xdr:rowOff>329046</xdr:rowOff>
    </xdr:to>
    <xdr:sp macro="" textlink="">
      <xdr:nvSpPr>
        <xdr:cNvPr id="1798449" name="Rectangle 1"/>
        <xdr:cNvSpPr>
          <a:spLocks noChangeArrowheads="1"/>
        </xdr:cNvSpPr>
      </xdr:nvSpPr>
      <xdr:spPr bwMode="auto">
        <a:xfrm>
          <a:off x="9315450" y="12632921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305</xdr:row>
      <xdr:rowOff>62346</xdr:rowOff>
    </xdr:from>
    <xdr:to>
      <xdr:col>5</xdr:col>
      <xdr:colOff>1190625</xdr:colOff>
      <xdr:row>305</xdr:row>
      <xdr:rowOff>329046</xdr:rowOff>
    </xdr:to>
    <xdr:sp macro="" textlink="">
      <xdr:nvSpPr>
        <xdr:cNvPr id="1798453" name="Rectangle 2"/>
        <xdr:cNvSpPr>
          <a:spLocks noChangeArrowheads="1"/>
        </xdr:cNvSpPr>
      </xdr:nvSpPr>
      <xdr:spPr bwMode="auto">
        <a:xfrm>
          <a:off x="9315450" y="12674484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305</xdr:row>
      <xdr:rowOff>81396</xdr:rowOff>
    </xdr:from>
    <xdr:to>
      <xdr:col>5</xdr:col>
      <xdr:colOff>1190625</xdr:colOff>
      <xdr:row>305</xdr:row>
      <xdr:rowOff>319521</xdr:rowOff>
    </xdr:to>
    <xdr:sp macro="" textlink="">
      <xdr:nvSpPr>
        <xdr:cNvPr id="1798454" name="Line 67"/>
        <xdr:cNvSpPr>
          <a:spLocks noChangeShapeType="1"/>
        </xdr:cNvSpPr>
      </xdr:nvSpPr>
      <xdr:spPr bwMode="auto">
        <a:xfrm flipV="1">
          <a:off x="9363075" y="126763896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981075</xdr:colOff>
      <xdr:row>304</xdr:row>
      <xdr:rowOff>100446</xdr:rowOff>
    </xdr:from>
    <xdr:to>
      <xdr:col>5</xdr:col>
      <xdr:colOff>1190625</xdr:colOff>
      <xdr:row>304</xdr:row>
      <xdr:rowOff>338571</xdr:rowOff>
    </xdr:to>
    <xdr:sp macro="" textlink="">
      <xdr:nvSpPr>
        <xdr:cNvPr id="1798455" name="Line 67"/>
        <xdr:cNvSpPr>
          <a:spLocks noChangeShapeType="1"/>
        </xdr:cNvSpPr>
      </xdr:nvSpPr>
      <xdr:spPr bwMode="auto">
        <a:xfrm flipV="1">
          <a:off x="9363075" y="12636731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0" name="Rectangle 5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1" name="Rectangle 6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2" name="Rectangle 3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3" name="Rectangle 4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4" name="Rectangle 2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5" name="Rectangle 5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6" name="Rectangle 6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7" name="Rectangle 3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8" name="Rectangle 4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499" name="Rectangle 1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0" name="Rectangle 2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1" name="Rectangle 6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2" name="Rectangle 4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3" name="Rectangle 2"/>
        <xdr:cNvSpPr>
          <a:spLocks noChangeArrowheads="1"/>
        </xdr:cNvSpPr>
      </xdr:nvSpPr>
      <xdr:spPr bwMode="auto">
        <a:xfrm>
          <a:off x="7448550" y="1507331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4" name="Line 67"/>
        <xdr:cNvSpPr>
          <a:spLocks noChangeShapeType="1"/>
        </xdr:cNvSpPr>
      </xdr:nvSpPr>
      <xdr:spPr bwMode="auto">
        <a:xfrm flipV="1">
          <a:off x="7496175" y="1507331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360</xdr:row>
      <xdr:rowOff>0</xdr:rowOff>
    </xdr:from>
    <xdr:to>
      <xdr:col>4</xdr:col>
      <xdr:colOff>619125</xdr:colOff>
      <xdr:row>360</xdr:row>
      <xdr:rowOff>0</xdr:rowOff>
    </xdr:to>
    <xdr:sp macro="" textlink="">
      <xdr:nvSpPr>
        <xdr:cNvPr id="1798505" name="Line 67"/>
        <xdr:cNvSpPr>
          <a:spLocks noChangeShapeType="1"/>
        </xdr:cNvSpPr>
      </xdr:nvSpPr>
      <xdr:spPr bwMode="auto">
        <a:xfrm flipV="1">
          <a:off x="7496175" y="1507331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06" name="Rectangle 5"/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07" name="Rectangle 6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08" name="Rectangle 3"/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09" name="Rectangle 4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0" name="Rectangle 2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11" name="Rectangle 5"/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2" name="Rectangle 6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13" name="Rectangle 3"/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4" name="Rectangle 4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364</xdr:row>
      <xdr:rowOff>114300</xdr:rowOff>
    </xdr:from>
    <xdr:to>
      <xdr:col>4</xdr:col>
      <xdr:colOff>619125</xdr:colOff>
      <xdr:row>364</xdr:row>
      <xdr:rowOff>381000</xdr:rowOff>
    </xdr:to>
    <xdr:sp macro="" textlink="">
      <xdr:nvSpPr>
        <xdr:cNvPr id="1798515" name="Rectangle 1"/>
        <xdr:cNvSpPr>
          <a:spLocks noChangeArrowheads="1"/>
        </xdr:cNvSpPr>
      </xdr:nvSpPr>
      <xdr:spPr bwMode="auto">
        <a:xfrm>
          <a:off x="7448550" y="1525238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6" name="Rectangle 2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7" name="Rectangle 6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8" name="Rectangle 4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365</xdr:row>
      <xdr:rowOff>114300</xdr:rowOff>
    </xdr:from>
    <xdr:to>
      <xdr:col>4</xdr:col>
      <xdr:colOff>619125</xdr:colOff>
      <xdr:row>365</xdr:row>
      <xdr:rowOff>381000</xdr:rowOff>
    </xdr:to>
    <xdr:sp macro="" textlink="">
      <xdr:nvSpPr>
        <xdr:cNvPr id="1798519" name="Rectangle 2"/>
        <xdr:cNvSpPr>
          <a:spLocks noChangeArrowheads="1"/>
        </xdr:cNvSpPr>
      </xdr:nvSpPr>
      <xdr:spPr bwMode="auto">
        <a:xfrm>
          <a:off x="7448550" y="1529429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365</xdr:row>
      <xdr:rowOff>133350</xdr:rowOff>
    </xdr:from>
    <xdr:to>
      <xdr:col>4</xdr:col>
      <xdr:colOff>619125</xdr:colOff>
      <xdr:row>365</xdr:row>
      <xdr:rowOff>371475</xdr:rowOff>
    </xdr:to>
    <xdr:sp macro="" textlink="">
      <xdr:nvSpPr>
        <xdr:cNvPr id="1798520" name="Line 67"/>
        <xdr:cNvSpPr>
          <a:spLocks noChangeShapeType="1"/>
        </xdr:cNvSpPr>
      </xdr:nvSpPr>
      <xdr:spPr bwMode="auto">
        <a:xfrm flipV="1">
          <a:off x="7496175" y="1529619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364</xdr:row>
      <xdr:rowOff>152400</xdr:rowOff>
    </xdr:from>
    <xdr:to>
      <xdr:col>4</xdr:col>
      <xdr:colOff>619125</xdr:colOff>
      <xdr:row>364</xdr:row>
      <xdr:rowOff>390525</xdr:rowOff>
    </xdr:to>
    <xdr:sp macro="" textlink="">
      <xdr:nvSpPr>
        <xdr:cNvPr id="1798521" name="Line 67"/>
        <xdr:cNvSpPr>
          <a:spLocks noChangeShapeType="1"/>
        </xdr:cNvSpPr>
      </xdr:nvSpPr>
      <xdr:spPr bwMode="auto">
        <a:xfrm flipV="1">
          <a:off x="7496175" y="1525619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956829</xdr:colOff>
      <xdr:row>35</xdr:row>
      <xdr:rowOff>26844</xdr:rowOff>
    </xdr:from>
    <xdr:to>
      <xdr:col>5</xdr:col>
      <xdr:colOff>1214004</xdr:colOff>
      <xdr:row>35</xdr:row>
      <xdr:rowOff>290081</xdr:rowOff>
    </xdr:to>
    <xdr:sp macro="" textlink="">
      <xdr:nvSpPr>
        <xdr:cNvPr id="1798522" name="Rectangle 1"/>
        <xdr:cNvSpPr>
          <a:spLocks noChangeArrowheads="1"/>
        </xdr:cNvSpPr>
      </xdr:nvSpPr>
      <xdr:spPr bwMode="auto">
        <a:xfrm>
          <a:off x="9338829" y="14331662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956829</xdr:colOff>
      <xdr:row>36</xdr:row>
      <xdr:rowOff>26844</xdr:rowOff>
    </xdr:from>
    <xdr:to>
      <xdr:col>5</xdr:col>
      <xdr:colOff>1214004</xdr:colOff>
      <xdr:row>36</xdr:row>
      <xdr:rowOff>290080</xdr:rowOff>
    </xdr:to>
    <xdr:sp macro="" textlink="">
      <xdr:nvSpPr>
        <xdr:cNvPr id="1798523" name="Rectangle 2"/>
        <xdr:cNvSpPr>
          <a:spLocks noChangeArrowheads="1"/>
        </xdr:cNvSpPr>
      </xdr:nvSpPr>
      <xdr:spPr bwMode="auto">
        <a:xfrm>
          <a:off x="9338829" y="147472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1004454</xdr:colOff>
      <xdr:row>36</xdr:row>
      <xdr:rowOff>45894</xdr:rowOff>
    </xdr:from>
    <xdr:to>
      <xdr:col>5</xdr:col>
      <xdr:colOff>1214004</xdr:colOff>
      <xdr:row>36</xdr:row>
      <xdr:rowOff>280555</xdr:rowOff>
    </xdr:to>
    <xdr:sp macro="" textlink="">
      <xdr:nvSpPr>
        <xdr:cNvPr id="1798524" name="Line 67"/>
        <xdr:cNvSpPr>
          <a:spLocks noChangeShapeType="1"/>
        </xdr:cNvSpPr>
      </xdr:nvSpPr>
      <xdr:spPr bwMode="auto">
        <a:xfrm flipV="1">
          <a:off x="9386454" y="14766349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1004454</xdr:colOff>
      <xdr:row>35</xdr:row>
      <xdr:rowOff>64944</xdr:rowOff>
    </xdr:from>
    <xdr:to>
      <xdr:col>5</xdr:col>
      <xdr:colOff>1214004</xdr:colOff>
      <xdr:row>35</xdr:row>
      <xdr:rowOff>299606</xdr:rowOff>
    </xdr:to>
    <xdr:sp macro="" textlink="">
      <xdr:nvSpPr>
        <xdr:cNvPr id="1798525" name="Line 67"/>
        <xdr:cNvSpPr>
          <a:spLocks noChangeShapeType="1"/>
        </xdr:cNvSpPr>
      </xdr:nvSpPr>
      <xdr:spPr bwMode="auto">
        <a:xfrm flipV="1">
          <a:off x="9386454" y="14369762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942109</xdr:colOff>
      <xdr:row>95</xdr:row>
      <xdr:rowOff>69273</xdr:rowOff>
    </xdr:from>
    <xdr:to>
      <xdr:col>5</xdr:col>
      <xdr:colOff>1199284</xdr:colOff>
      <xdr:row>95</xdr:row>
      <xdr:rowOff>335973</xdr:rowOff>
    </xdr:to>
    <xdr:sp macro="" textlink="">
      <xdr:nvSpPr>
        <xdr:cNvPr id="1798530" name="Rectangle 1"/>
        <xdr:cNvSpPr>
          <a:spLocks noChangeArrowheads="1"/>
        </xdr:cNvSpPr>
      </xdr:nvSpPr>
      <xdr:spPr bwMode="auto">
        <a:xfrm>
          <a:off x="9324109" y="3934690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942109</xdr:colOff>
      <xdr:row>96</xdr:row>
      <xdr:rowOff>69272</xdr:rowOff>
    </xdr:from>
    <xdr:to>
      <xdr:col>5</xdr:col>
      <xdr:colOff>1199284</xdr:colOff>
      <xdr:row>96</xdr:row>
      <xdr:rowOff>335972</xdr:rowOff>
    </xdr:to>
    <xdr:sp macro="" textlink="">
      <xdr:nvSpPr>
        <xdr:cNvPr id="1798531" name="Rectangle 2"/>
        <xdr:cNvSpPr>
          <a:spLocks noChangeArrowheads="1"/>
        </xdr:cNvSpPr>
      </xdr:nvSpPr>
      <xdr:spPr bwMode="auto">
        <a:xfrm>
          <a:off x="9324109" y="3976254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989734</xdr:colOff>
      <xdr:row>96</xdr:row>
      <xdr:rowOff>88322</xdr:rowOff>
    </xdr:from>
    <xdr:to>
      <xdr:col>5</xdr:col>
      <xdr:colOff>1199284</xdr:colOff>
      <xdr:row>96</xdr:row>
      <xdr:rowOff>326447</xdr:rowOff>
    </xdr:to>
    <xdr:sp macro="" textlink="">
      <xdr:nvSpPr>
        <xdr:cNvPr id="1798532" name="Line 67"/>
        <xdr:cNvSpPr>
          <a:spLocks noChangeShapeType="1"/>
        </xdr:cNvSpPr>
      </xdr:nvSpPr>
      <xdr:spPr bwMode="auto">
        <a:xfrm flipV="1">
          <a:off x="9371734" y="3978159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989734</xdr:colOff>
      <xdr:row>95</xdr:row>
      <xdr:rowOff>107373</xdr:rowOff>
    </xdr:from>
    <xdr:to>
      <xdr:col>5</xdr:col>
      <xdr:colOff>1199284</xdr:colOff>
      <xdr:row>95</xdr:row>
      <xdr:rowOff>345498</xdr:rowOff>
    </xdr:to>
    <xdr:sp macro="" textlink="">
      <xdr:nvSpPr>
        <xdr:cNvPr id="1798533" name="Line 67"/>
        <xdr:cNvSpPr>
          <a:spLocks noChangeShapeType="1"/>
        </xdr:cNvSpPr>
      </xdr:nvSpPr>
      <xdr:spPr bwMode="auto">
        <a:xfrm flipV="1">
          <a:off x="9371734" y="393850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951633</xdr:colOff>
      <xdr:row>155</xdr:row>
      <xdr:rowOff>7793</xdr:rowOff>
    </xdr:from>
    <xdr:to>
      <xdr:col>5</xdr:col>
      <xdr:colOff>1208808</xdr:colOff>
      <xdr:row>155</xdr:row>
      <xdr:rowOff>271029</xdr:rowOff>
    </xdr:to>
    <xdr:sp macro="" textlink="">
      <xdr:nvSpPr>
        <xdr:cNvPr id="1798534" name="Rectangle 1"/>
        <xdr:cNvSpPr>
          <a:spLocks noChangeArrowheads="1"/>
        </xdr:cNvSpPr>
      </xdr:nvSpPr>
      <xdr:spPr bwMode="auto">
        <a:xfrm>
          <a:off x="9333633" y="6425824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951633</xdr:colOff>
      <xdr:row>156</xdr:row>
      <xdr:rowOff>7793</xdr:rowOff>
    </xdr:from>
    <xdr:to>
      <xdr:col>5</xdr:col>
      <xdr:colOff>1208808</xdr:colOff>
      <xdr:row>156</xdr:row>
      <xdr:rowOff>271029</xdr:rowOff>
    </xdr:to>
    <xdr:sp macro="" textlink="">
      <xdr:nvSpPr>
        <xdr:cNvPr id="1798535" name="Rectangle 2"/>
        <xdr:cNvSpPr>
          <a:spLocks noChangeArrowheads="1"/>
        </xdr:cNvSpPr>
      </xdr:nvSpPr>
      <xdr:spPr bwMode="auto">
        <a:xfrm>
          <a:off x="9333633" y="6467388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999258</xdr:colOff>
      <xdr:row>156</xdr:row>
      <xdr:rowOff>26843</xdr:rowOff>
    </xdr:from>
    <xdr:to>
      <xdr:col>5</xdr:col>
      <xdr:colOff>1208808</xdr:colOff>
      <xdr:row>156</xdr:row>
      <xdr:rowOff>261504</xdr:rowOff>
    </xdr:to>
    <xdr:sp macro="" textlink="">
      <xdr:nvSpPr>
        <xdr:cNvPr id="1798536" name="Line 67"/>
        <xdr:cNvSpPr>
          <a:spLocks noChangeShapeType="1"/>
        </xdr:cNvSpPr>
      </xdr:nvSpPr>
      <xdr:spPr bwMode="auto">
        <a:xfrm flipV="1">
          <a:off x="9381258" y="64692934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999258</xdr:colOff>
      <xdr:row>155</xdr:row>
      <xdr:rowOff>45893</xdr:rowOff>
    </xdr:from>
    <xdr:to>
      <xdr:col>5</xdr:col>
      <xdr:colOff>1208808</xdr:colOff>
      <xdr:row>155</xdr:row>
      <xdr:rowOff>280554</xdr:rowOff>
    </xdr:to>
    <xdr:sp macro="" textlink="">
      <xdr:nvSpPr>
        <xdr:cNvPr id="1798537" name="Line 67"/>
        <xdr:cNvSpPr>
          <a:spLocks noChangeShapeType="1"/>
        </xdr:cNvSpPr>
      </xdr:nvSpPr>
      <xdr:spPr bwMode="auto">
        <a:xfrm flipV="1">
          <a:off x="9381258" y="64296348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917864</xdr:colOff>
      <xdr:row>215</xdr:row>
      <xdr:rowOff>51955</xdr:rowOff>
    </xdr:from>
    <xdr:to>
      <xdr:col>5</xdr:col>
      <xdr:colOff>1175039</xdr:colOff>
      <xdr:row>215</xdr:row>
      <xdr:rowOff>315191</xdr:rowOff>
    </xdr:to>
    <xdr:sp macro="" textlink="">
      <xdr:nvSpPr>
        <xdr:cNvPr id="160" name="Rectangle 1"/>
        <xdr:cNvSpPr>
          <a:spLocks noChangeArrowheads="1"/>
        </xdr:cNvSpPr>
      </xdr:nvSpPr>
      <xdr:spPr bwMode="auto">
        <a:xfrm>
          <a:off x="9299864" y="892752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917864</xdr:colOff>
      <xdr:row>216</xdr:row>
      <xdr:rowOff>51955</xdr:rowOff>
    </xdr:from>
    <xdr:to>
      <xdr:col>5</xdr:col>
      <xdr:colOff>1175039</xdr:colOff>
      <xdr:row>216</xdr:row>
      <xdr:rowOff>315191</xdr:rowOff>
    </xdr:to>
    <xdr:sp macro="" textlink="">
      <xdr:nvSpPr>
        <xdr:cNvPr id="161" name="Rectangle 2"/>
        <xdr:cNvSpPr>
          <a:spLocks noChangeArrowheads="1"/>
        </xdr:cNvSpPr>
      </xdr:nvSpPr>
      <xdr:spPr bwMode="auto">
        <a:xfrm>
          <a:off x="9299864" y="896908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965489</xdr:colOff>
      <xdr:row>216</xdr:row>
      <xdr:rowOff>67541</xdr:rowOff>
    </xdr:from>
    <xdr:to>
      <xdr:col>5</xdr:col>
      <xdr:colOff>1175039</xdr:colOff>
      <xdr:row>216</xdr:row>
      <xdr:rowOff>305666</xdr:rowOff>
    </xdr:to>
    <xdr:sp macro="" textlink="">
      <xdr:nvSpPr>
        <xdr:cNvPr id="162" name="Line 67"/>
        <xdr:cNvSpPr>
          <a:spLocks noChangeShapeType="1"/>
        </xdr:cNvSpPr>
      </xdr:nvSpPr>
      <xdr:spPr bwMode="auto">
        <a:xfrm flipV="1">
          <a:off x="9347489" y="897064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965489</xdr:colOff>
      <xdr:row>215</xdr:row>
      <xdr:rowOff>86591</xdr:rowOff>
    </xdr:from>
    <xdr:to>
      <xdr:col>5</xdr:col>
      <xdr:colOff>1175039</xdr:colOff>
      <xdr:row>215</xdr:row>
      <xdr:rowOff>324716</xdr:rowOff>
    </xdr:to>
    <xdr:sp macro="" textlink="">
      <xdr:nvSpPr>
        <xdr:cNvPr id="163" name="Line 67"/>
        <xdr:cNvSpPr>
          <a:spLocks noChangeShapeType="1"/>
        </xdr:cNvSpPr>
      </xdr:nvSpPr>
      <xdr:spPr bwMode="auto">
        <a:xfrm flipV="1">
          <a:off x="9347489" y="8930986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244</xdr:row>
      <xdr:rowOff>69273</xdr:rowOff>
    </xdr:from>
    <xdr:to>
      <xdr:col>5</xdr:col>
      <xdr:colOff>1209675</xdr:colOff>
      <xdr:row>244</xdr:row>
      <xdr:rowOff>332509</xdr:rowOff>
    </xdr:to>
    <xdr:sp macro="" textlink="">
      <xdr:nvSpPr>
        <xdr:cNvPr id="164" name="Rectangle 1"/>
        <xdr:cNvSpPr>
          <a:spLocks noChangeArrowheads="1"/>
        </xdr:cNvSpPr>
      </xdr:nvSpPr>
      <xdr:spPr bwMode="auto">
        <a:xfrm>
          <a:off x="9334500" y="10136331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245</xdr:row>
      <xdr:rowOff>69272</xdr:rowOff>
    </xdr:from>
    <xdr:to>
      <xdr:col>5</xdr:col>
      <xdr:colOff>1209675</xdr:colOff>
      <xdr:row>245</xdr:row>
      <xdr:rowOff>332508</xdr:rowOff>
    </xdr:to>
    <xdr:sp macro="" textlink="">
      <xdr:nvSpPr>
        <xdr:cNvPr id="165" name="Rectangle 2"/>
        <xdr:cNvSpPr>
          <a:spLocks noChangeArrowheads="1"/>
        </xdr:cNvSpPr>
      </xdr:nvSpPr>
      <xdr:spPr bwMode="auto">
        <a:xfrm>
          <a:off x="9334500" y="10177895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245</xdr:row>
      <xdr:rowOff>84858</xdr:rowOff>
    </xdr:from>
    <xdr:to>
      <xdr:col>5</xdr:col>
      <xdr:colOff>1209675</xdr:colOff>
      <xdr:row>245</xdr:row>
      <xdr:rowOff>322983</xdr:rowOff>
    </xdr:to>
    <xdr:sp macro="" textlink="">
      <xdr:nvSpPr>
        <xdr:cNvPr id="166" name="Line 67"/>
        <xdr:cNvSpPr>
          <a:spLocks noChangeShapeType="1"/>
        </xdr:cNvSpPr>
      </xdr:nvSpPr>
      <xdr:spPr bwMode="auto">
        <a:xfrm flipV="1">
          <a:off x="9382125" y="10179454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244</xdr:row>
      <xdr:rowOff>103909</xdr:rowOff>
    </xdr:from>
    <xdr:to>
      <xdr:col>5</xdr:col>
      <xdr:colOff>1209675</xdr:colOff>
      <xdr:row>244</xdr:row>
      <xdr:rowOff>342034</xdr:rowOff>
    </xdr:to>
    <xdr:sp macro="" textlink="">
      <xdr:nvSpPr>
        <xdr:cNvPr id="167" name="Line 67"/>
        <xdr:cNvSpPr>
          <a:spLocks noChangeShapeType="1"/>
        </xdr:cNvSpPr>
      </xdr:nvSpPr>
      <xdr:spPr bwMode="auto">
        <a:xfrm flipV="1">
          <a:off x="9382125" y="10139795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900546</xdr:colOff>
      <xdr:row>274</xdr:row>
      <xdr:rowOff>86591</xdr:rowOff>
    </xdr:from>
    <xdr:to>
      <xdr:col>5</xdr:col>
      <xdr:colOff>1157721</xdr:colOff>
      <xdr:row>274</xdr:row>
      <xdr:rowOff>349827</xdr:rowOff>
    </xdr:to>
    <xdr:sp macro="" textlink="">
      <xdr:nvSpPr>
        <xdr:cNvPr id="168" name="Rectangle 1"/>
        <xdr:cNvSpPr>
          <a:spLocks noChangeArrowheads="1"/>
        </xdr:cNvSpPr>
      </xdr:nvSpPr>
      <xdr:spPr bwMode="auto">
        <a:xfrm>
          <a:off x="9282546" y="113867046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900546</xdr:colOff>
      <xdr:row>275</xdr:row>
      <xdr:rowOff>86591</xdr:rowOff>
    </xdr:from>
    <xdr:to>
      <xdr:col>5</xdr:col>
      <xdr:colOff>1157721</xdr:colOff>
      <xdr:row>275</xdr:row>
      <xdr:rowOff>349827</xdr:rowOff>
    </xdr:to>
    <xdr:sp macro="" textlink="">
      <xdr:nvSpPr>
        <xdr:cNvPr id="169" name="Rectangle 2"/>
        <xdr:cNvSpPr>
          <a:spLocks noChangeArrowheads="1"/>
        </xdr:cNvSpPr>
      </xdr:nvSpPr>
      <xdr:spPr bwMode="auto">
        <a:xfrm>
          <a:off x="9282546" y="114282682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948171</xdr:colOff>
      <xdr:row>275</xdr:row>
      <xdr:rowOff>102177</xdr:rowOff>
    </xdr:from>
    <xdr:to>
      <xdr:col>5</xdr:col>
      <xdr:colOff>1157721</xdr:colOff>
      <xdr:row>275</xdr:row>
      <xdr:rowOff>340302</xdr:rowOff>
    </xdr:to>
    <xdr:sp macro="" textlink="">
      <xdr:nvSpPr>
        <xdr:cNvPr id="170" name="Line 67"/>
        <xdr:cNvSpPr>
          <a:spLocks noChangeShapeType="1"/>
        </xdr:cNvSpPr>
      </xdr:nvSpPr>
      <xdr:spPr bwMode="auto">
        <a:xfrm flipV="1">
          <a:off x="9330171" y="11429826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948171</xdr:colOff>
      <xdr:row>274</xdr:row>
      <xdr:rowOff>121227</xdr:rowOff>
    </xdr:from>
    <xdr:to>
      <xdr:col>5</xdr:col>
      <xdr:colOff>1157721</xdr:colOff>
      <xdr:row>274</xdr:row>
      <xdr:rowOff>359352</xdr:rowOff>
    </xdr:to>
    <xdr:sp macro="" textlink="">
      <xdr:nvSpPr>
        <xdr:cNvPr id="171" name="Line 67"/>
        <xdr:cNvSpPr>
          <a:spLocks noChangeShapeType="1"/>
        </xdr:cNvSpPr>
      </xdr:nvSpPr>
      <xdr:spPr bwMode="auto">
        <a:xfrm flipV="1">
          <a:off x="9330171" y="11390168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895350</xdr:colOff>
      <xdr:row>124</xdr:row>
      <xdr:rowOff>390525</xdr:rowOff>
    </xdr:from>
    <xdr:to>
      <xdr:col>5</xdr:col>
      <xdr:colOff>1152525</xdr:colOff>
      <xdr:row>125</xdr:row>
      <xdr:rowOff>238125</xdr:rowOff>
    </xdr:to>
    <xdr:sp macro="" textlink="">
      <xdr:nvSpPr>
        <xdr:cNvPr id="110" name="Rectangle 1"/>
        <xdr:cNvSpPr>
          <a:spLocks noChangeArrowheads="1"/>
        </xdr:cNvSpPr>
      </xdr:nvSpPr>
      <xdr:spPr bwMode="auto">
        <a:xfrm>
          <a:off x="7153275" y="104365425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125</xdr:row>
      <xdr:rowOff>390525</xdr:rowOff>
    </xdr:from>
    <xdr:to>
      <xdr:col>5</xdr:col>
      <xdr:colOff>1152525</xdr:colOff>
      <xdr:row>126</xdr:row>
      <xdr:rowOff>238125</xdr:rowOff>
    </xdr:to>
    <xdr:sp macro="" textlink="">
      <xdr:nvSpPr>
        <xdr:cNvPr id="111" name="Rectangle 2"/>
        <xdr:cNvSpPr>
          <a:spLocks noChangeArrowheads="1"/>
        </xdr:cNvSpPr>
      </xdr:nvSpPr>
      <xdr:spPr bwMode="auto">
        <a:xfrm>
          <a:off x="7153275" y="104603550"/>
          <a:ext cx="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125</xdr:row>
      <xdr:rowOff>409575</xdr:rowOff>
    </xdr:from>
    <xdr:to>
      <xdr:col>5</xdr:col>
      <xdr:colOff>1143000</xdr:colOff>
      <xdr:row>126</xdr:row>
      <xdr:rowOff>228600</xdr:rowOff>
    </xdr:to>
    <xdr:sp macro="" textlink="">
      <xdr:nvSpPr>
        <xdr:cNvPr id="112" name="Line 67"/>
        <xdr:cNvSpPr>
          <a:spLocks noChangeShapeType="1"/>
        </xdr:cNvSpPr>
      </xdr:nvSpPr>
      <xdr:spPr bwMode="auto">
        <a:xfrm flipV="1">
          <a:off x="7153275" y="1046035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125</xdr:row>
      <xdr:rowOff>9525</xdr:rowOff>
    </xdr:from>
    <xdr:to>
      <xdr:col>5</xdr:col>
      <xdr:colOff>1143000</xdr:colOff>
      <xdr:row>125</xdr:row>
      <xdr:rowOff>247650</xdr:rowOff>
    </xdr:to>
    <xdr:sp macro="" textlink="">
      <xdr:nvSpPr>
        <xdr:cNvPr id="113" name="Line 67"/>
        <xdr:cNvSpPr>
          <a:spLocks noChangeShapeType="1"/>
        </xdr:cNvSpPr>
      </xdr:nvSpPr>
      <xdr:spPr bwMode="auto">
        <a:xfrm flipV="1">
          <a:off x="7153275" y="104374950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125</xdr:row>
      <xdr:rowOff>-1</xdr:rowOff>
    </xdr:from>
    <xdr:to>
      <xdr:col>5</xdr:col>
      <xdr:colOff>781049</xdr:colOff>
      <xdr:row>126</xdr:row>
      <xdr:rowOff>22411</xdr:rowOff>
    </xdr:to>
    <xdr:sp macro="" textlink="">
      <xdr:nvSpPr>
        <xdr:cNvPr id="114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125</xdr:row>
      <xdr:rowOff>2799</xdr:rowOff>
    </xdr:from>
    <xdr:to>
      <xdr:col>6</xdr:col>
      <xdr:colOff>0</xdr:colOff>
      <xdr:row>126</xdr:row>
      <xdr:rowOff>11205</xdr:rowOff>
    </xdr:to>
    <xdr:sp macro="" textlink="">
      <xdr:nvSpPr>
        <xdr:cNvPr id="115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125</xdr:row>
      <xdr:rowOff>228600</xdr:rowOff>
    </xdr:from>
    <xdr:to>
      <xdr:col>6</xdr:col>
      <xdr:colOff>9524</xdr:colOff>
      <xdr:row>127</xdr:row>
      <xdr:rowOff>11205</xdr:rowOff>
    </xdr:to>
    <xdr:sp macro="" textlink="">
      <xdr:nvSpPr>
        <xdr:cNvPr id="116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</xdr:row>
      <xdr:rowOff>390525</xdr:rowOff>
    </xdr:from>
    <xdr:to>
      <xdr:col>5</xdr:col>
      <xdr:colOff>1152525</xdr:colOff>
      <xdr:row>4</xdr:row>
      <xdr:rowOff>238125</xdr:rowOff>
    </xdr:to>
    <xdr:sp macro="" textlink="">
      <xdr:nvSpPr>
        <xdr:cNvPr id="118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4</xdr:row>
      <xdr:rowOff>390525</xdr:rowOff>
    </xdr:from>
    <xdr:to>
      <xdr:col>5</xdr:col>
      <xdr:colOff>1152525</xdr:colOff>
      <xdr:row>5</xdr:row>
      <xdr:rowOff>238125</xdr:rowOff>
    </xdr:to>
    <xdr:sp macro="" textlink="">
      <xdr:nvSpPr>
        <xdr:cNvPr id="119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409575</xdr:rowOff>
    </xdr:from>
    <xdr:to>
      <xdr:col>5</xdr:col>
      <xdr:colOff>1143000</xdr:colOff>
      <xdr:row>5</xdr:row>
      <xdr:rowOff>228600</xdr:rowOff>
    </xdr:to>
    <xdr:sp macro="" textlink="">
      <xdr:nvSpPr>
        <xdr:cNvPr id="120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9525</xdr:rowOff>
    </xdr:from>
    <xdr:to>
      <xdr:col>5</xdr:col>
      <xdr:colOff>1143000</xdr:colOff>
      <xdr:row>4</xdr:row>
      <xdr:rowOff>247650</xdr:rowOff>
    </xdr:to>
    <xdr:sp macro="" textlink="">
      <xdr:nvSpPr>
        <xdr:cNvPr id="121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4</xdr:row>
      <xdr:rowOff>-1</xdr:rowOff>
    </xdr:from>
    <xdr:to>
      <xdr:col>5</xdr:col>
      <xdr:colOff>781049</xdr:colOff>
      <xdr:row>5</xdr:row>
      <xdr:rowOff>22411</xdr:rowOff>
    </xdr:to>
    <xdr:sp macro="" textlink="">
      <xdr:nvSpPr>
        <xdr:cNvPr id="122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4</xdr:row>
      <xdr:rowOff>2799</xdr:rowOff>
    </xdr:from>
    <xdr:to>
      <xdr:col>6</xdr:col>
      <xdr:colOff>0</xdr:colOff>
      <xdr:row>5</xdr:row>
      <xdr:rowOff>11205</xdr:rowOff>
    </xdr:to>
    <xdr:sp macro="" textlink="">
      <xdr:nvSpPr>
        <xdr:cNvPr id="123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4</xdr:row>
      <xdr:rowOff>228600</xdr:rowOff>
    </xdr:from>
    <xdr:to>
      <xdr:col>6</xdr:col>
      <xdr:colOff>9524</xdr:colOff>
      <xdr:row>6</xdr:row>
      <xdr:rowOff>11205</xdr:rowOff>
    </xdr:to>
    <xdr:sp macro="" textlink="">
      <xdr:nvSpPr>
        <xdr:cNvPr id="124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34</xdr:row>
      <xdr:rowOff>390525</xdr:rowOff>
    </xdr:from>
    <xdr:to>
      <xdr:col>5</xdr:col>
      <xdr:colOff>1152525</xdr:colOff>
      <xdr:row>35</xdr:row>
      <xdr:rowOff>238125</xdr:rowOff>
    </xdr:to>
    <xdr:sp macro="" textlink="">
      <xdr:nvSpPr>
        <xdr:cNvPr id="126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35</xdr:row>
      <xdr:rowOff>390525</xdr:rowOff>
    </xdr:from>
    <xdr:to>
      <xdr:col>5</xdr:col>
      <xdr:colOff>1152525</xdr:colOff>
      <xdr:row>36</xdr:row>
      <xdr:rowOff>238125</xdr:rowOff>
    </xdr:to>
    <xdr:sp macro="" textlink="">
      <xdr:nvSpPr>
        <xdr:cNvPr id="127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35</xdr:row>
      <xdr:rowOff>409575</xdr:rowOff>
    </xdr:from>
    <xdr:to>
      <xdr:col>5</xdr:col>
      <xdr:colOff>1143000</xdr:colOff>
      <xdr:row>36</xdr:row>
      <xdr:rowOff>228600</xdr:rowOff>
    </xdr:to>
    <xdr:sp macro="" textlink="">
      <xdr:nvSpPr>
        <xdr:cNvPr id="128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35</xdr:row>
      <xdr:rowOff>9525</xdr:rowOff>
    </xdr:from>
    <xdr:to>
      <xdr:col>5</xdr:col>
      <xdr:colOff>1143000</xdr:colOff>
      <xdr:row>35</xdr:row>
      <xdr:rowOff>247650</xdr:rowOff>
    </xdr:to>
    <xdr:sp macro="" textlink="">
      <xdr:nvSpPr>
        <xdr:cNvPr id="129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35</xdr:row>
      <xdr:rowOff>-1</xdr:rowOff>
    </xdr:from>
    <xdr:to>
      <xdr:col>5</xdr:col>
      <xdr:colOff>781049</xdr:colOff>
      <xdr:row>36</xdr:row>
      <xdr:rowOff>22411</xdr:rowOff>
    </xdr:to>
    <xdr:sp macro="" textlink="">
      <xdr:nvSpPr>
        <xdr:cNvPr id="130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35</xdr:row>
      <xdr:rowOff>2799</xdr:rowOff>
    </xdr:from>
    <xdr:to>
      <xdr:col>6</xdr:col>
      <xdr:colOff>0</xdr:colOff>
      <xdr:row>36</xdr:row>
      <xdr:rowOff>11205</xdr:rowOff>
    </xdr:to>
    <xdr:sp macro="" textlink="">
      <xdr:nvSpPr>
        <xdr:cNvPr id="131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35</xdr:row>
      <xdr:rowOff>228600</xdr:rowOff>
    </xdr:from>
    <xdr:to>
      <xdr:col>6</xdr:col>
      <xdr:colOff>9524</xdr:colOff>
      <xdr:row>37</xdr:row>
      <xdr:rowOff>11205</xdr:rowOff>
    </xdr:to>
    <xdr:sp macro="" textlink="">
      <xdr:nvSpPr>
        <xdr:cNvPr id="132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64</xdr:row>
      <xdr:rowOff>390525</xdr:rowOff>
    </xdr:from>
    <xdr:to>
      <xdr:col>5</xdr:col>
      <xdr:colOff>1152525</xdr:colOff>
      <xdr:row>65</xdr:row>
      <xdr:rowOff>238125</xdr:rowOff>
    </xdr:to>
    <xdr:sp macro="" textlink="">
      <xdr:nvSpPr>
        <xdr:cNvPr id="134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65</xdr:row>
      <xdr:rowOff>390525</xdr:rowOff>
    </xdr:from>
    <xdr:to>
      <xdr:col>5</xdr:col>
      <xdr:colOff>1152525</xdr:colOff>
      <xdr:row>66</xdr:row>
      <xdr:rowOff>238125</xdr:rowOff>
    </xdr:to>
    <xdr:sp macro="" textlink="">
      <xdr:nvSpPr>
        <xdr:cNvPr id="135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65</xdr:row>
      <xdr:rowOff>409575</xdr:rowOff>
    </xdr:from>
    <xdr:to>
      <xdr:col>5</xdr:col>
      <xdr:colOff>1143000</xdr:colOff>
      <xdr:row>66</xdr:row>
      <xdr:rowOff>228600</xdr:rowOff>
    </xdr:to>
    <xdr:sp macro="" textlink="">
      <xdr:nvSpPr>
        <xdr:cNvPr id="136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65</xdr:row>
      <xdr:rowOff>9525</xdr:rowOff>
    </xdr:from>
    <xdr:to>
      <xdr:col>5</xdr:col>
      <xdr:colOff>1143000</xdr:colOff>
      <xdr:row>65</xdr:row>
      <xdr:rowOff>247650</xdr:rowOff>
    </xdr:to>
    <xdr:sp macro="" textlink="">
      <xdr:nvSpPr>
        <xdr:cNvPr id="137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65</xdr:row>
      <xdr:rowOff>-1</xdr:rowOff>
    </xdr:from>
    <xdr:to>
      <xdr:col>5</xdr:col>
      <xdr:colOff>781049</xdr:colOff>
      <xdr:row>66</xdr:row>
      <xdr:rowOff>22411</xdr:rowOff>
    </xdr:to>
    <xdr:sp macro="" textlink="">
      <xdr:nvSpPr>
        <xdr:cNvPr id="138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65</xdr:row>
      <xdr:rowOff>2799</xdr:rowOff>
    </xdr:from>
    <xdr:to>
      <xdr:col>6</xdr:col>
      <xdr:colOff>0</xdr:colOff>
      <xdr:row>66</xdr:row>
      <xdr:rowOff>11205</xdr:rowOff>
    </xdr:to>
    <xdr:sp macro="" textlink="">
      <xdr:nvSpPr>
        <xdr:cNvPr id="139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65</xdr:row>
      <xdr:rowOff>228600</xdr:rowOff>
    </xdr:from>
    <xdr:to>
      <xdr:col>6</xdr:col>
      <xdr:colOff>9524</xdr:colOff>
      <xdr:row>67</xdr:row>
      <xdr:rowOff>11205</xdr:rowOff>
    </xdr:to>
    <xdr:sp macro="" textlink="">
      <xdr:nvSpPr>
        <xdr:cNvPr id="140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94</xdr:row>
      <xdr:rowOff>390525</xdr:rowOff>
    </xdr:from>
    <xdr:to>
      <xdr:col>5</xdr:col>
      <xdr:colOff>1152525</xdr:colOff>
      <xdr:row>95</xdr:row>
      <xdr:rowOff>238125</xdr:rowOff>
    </xdr:to>
    <xdr:sp macro="" textlink="">
      <xdr:nvSpPr>
        <xdr:cNvPr id="142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95</xdr:row>
      <xdr:rowOff>390525</xdr:rowOff>
    </xdr:from>
    <xdr:to>
      <xdr:col>5</xdr:col>
      <xdr:colOff>1152525</xdr:colOff>
      <xdr:row>96</xdr:row>
      <xdr:rowOff>238125</xdr:rowOff>
    </xdr:to>
    <xdr:sp macro="" textlink="">
      <xdr:nvSpPr>
        <xdr:cNvPr id="143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95</xdr:row>
      <xdr:rowOff>409575</xdr:rowOff>
    </xdr:from>
    <xdr:to>
      <xdr:col>5</xdr:col>
      <xdr:colOff>1143000</xdr:colOff>
      <xdr:row>96</xdr:row>
      <xdr:rowOff>228600</xdr:rowOff>
    </xdr:to>
    <xdr:sp macro="" textlink="">
      <xdr:nvSpPr>
        <xdr:cNvPr id="144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95</xdr:row>
      <xdr:rowOff>9525</xdr:rowOff>
    </xdr:from>
    <xdr:to>
      <xdr:col>5</xdr:col>
      <xdr:colOff>1143000</xdr:colOff>
      <xdr:row>95</xdr:row>
      <xdr:rowOff>247650</xdr:rowOff>
    </xdr:to>
    <xdr:sp macro="" textlink="">
      <xdr:nvSpPr>
        <xdr:cNvPr id="145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95</xdr:row>
      <xdr:rowOff>-1</xdr:rowOff>
    </xdr:from>
    <xdr:to>
      <xdr:col>5</xdr:col>
      <xdr:colOff>781049</xdr:colOff>
      <xdr:row>96</xdr:row>
      <xdr:rowOff>22411</xdr:rowOff>
    </xdr:to>
    <xdr:sp macro="" textlink="">
      <xdr:nvSpPr>
        <xdr:cNvPr id="146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95</xdr:row>
      <xdr:rowOff>2799</xdr:rowOff>
    </xdr:from>
    <xdr:to>
      <xdr:col>6</xdr:col>
      <xdr:colOff>0</xdr:colOff>
      <xdr:row>96</xdr:row>
      <xdr:rowOff>11205</xdr:rowOff>
    </xdr:to>
    <xdr:sp macro="" textlink="">
      <xdr:nvSpPr>
        <xdr:cNvPr id="147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95</xdr:row>
      <xdr:rowOff>228600</xdr:rowOff>
    </xdr:from>
    <xdr:to>
      <xdr:col>6</xdr:col>
      <xdr:colOff>9524</xdr:colOff>
      <xdr:row>97</xdr:row>
      <xdr:rowOff>11205</xdr:rowOff>
    </xdr:to>
    <xdr:sp macro="" textlink="">
      <xdr:nvSpPr>
        <xdr:cNvPr id="148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154</xdr:row>
      <xdr:rowOff>390525</xdr:rowOff>
    </xdr:from>
    <xdr:to>
      <xdr:col>5</xdr:col>
      <xdr:colOff>1152525</xdr:colOff>
      <xdr:row>155</xdr:row>
      <xdr:rowOff>238125</xdr:rowOff>
    </xdr:to>
    <xdr:sp macro="" textlink="">
      <xdr:nvSpPr>
        <xdr:cNvPr id="150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155</xdr:row>
      <xdr:rowOff>390525</xdr:rowOff>
    </xdr:from>
    <xdr:to>
      <xdr:col>5</xdr:col>
      <xdr:colOff>1152525</xdr:colOff>
      <xdr:row>156</xdr:row>
      <xdr:rowOff>238125</xdr:rowOff>
    </xdr:to>
    <xdr:sp macro="" textlink="">
      <xdr:nvSpPr>
        <xdr:cNvPr id="151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155</xdr:row>
      <xdr:rowOff>409575</xdr:rowOff>
    </xdr:from>
    <xdr:to>
      <xdr:col>5</xdr:col>
      <xdr:colOff>1143000</xdr:colOff>
      <xdr:row>156</xdr:row>
      <xdr:rowOff>228600</xdr:rowOff>
    </xdr:to>
    <xdr:sp macro="" textlink="">
      <xdr:nvSpPr>
        <xdr:cNvPr id="152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155</xdr:row>
      <xdr:rowOff>9525</xdr:rowOff>
    </xdr:from>
    <xdr:to>
      <xdr:col>5</xdr:col>
      <xdr:colOff>1143000</xdr:colOff>
      <xdr:row>155</xdr:row>
      <xdr:rowOff>247650</xdr:rowOff>
    </xdr:to>
    <xdr:sp macro="" textlink="">
      <xdr:nvSpPr>
        <xdr:cNvPr id="153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155</xdr:row>
      <xdr:rowOff>-1</xdr:rowOff>
    </xdr:from>
    <xdr:to>
      <xdr:col>5</xdr:col>
      <xdr:colOff>781049</xdr:colOff>
      <xdr:row>156</xdr:row>
      <xdr:rowOff>22411</xdr:rowOff>
    </xdr:to>
    <xdr:sp macro="" textlink="">
      <xdr:nvSpPr>
        <xdr:cNvPr id="154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155</xdr:row>
      <xdr:rowOff>2799</xdr:rowOff>
    </xdr:from>
    <xdr:to>
      <xdr:col>6</xdr:col>
      <xdr:colOff>0</xdr:colOff>
      <xdr:row>156</xdr:row>
      <xdr:rowOff>11205</xdr:rowOff>
    </xdr:to>
    <xdr:sp macro="" textlink="">
      <xdr:nvSpPr>
        <xdr:cNvPr id="155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155</xdr:row>
      <xdr:rowOff>228600</xdr:rowOff>
    </xdr:from>
    <xdr:to>
      <xdr:col>6</xdr:col>
      <xdr:colOff>9524</xdr:colOff>
      <xdr:row>157</xdr:row>
      <xdr:rowOff>11205</xdr:rowOff>
    </xdr:to>
    <xdr:sp macro="" textlink="">
      <xdr:nvSpPr>
        <xdr:cNvPr id="156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184</xdr:row>
      <xdr:rowOff>390525</xdr:rowOff>
    </xdr:from>
    <xdr:to>
      <xdr:col>5</xdr:col>
      <xdr:colOff>1152525</xdr:colOff>
      <xdr:row>185</xdr:row>
      <xdr:rowOff>238125</xdr:rowOff>
    </xdr:to>
    <xdr:sp macro="" textlink="">
      <xdr:nvSpPr>
        <xdr:cNvPr id="158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185</xdr:row>
      <xdr:rowOff>390525</xdr:rowOff>
    </xdr:from>
    <xdr:to>
      <xdr:col>5</xdr:col>
      <xdr:colOff>1152525</xdr:colOff>
      <xdr:row>186</xdr:row>
      <xdr:rowOff>238125</xdr:rowOff>
    </xdr:to>
    <xdr:sp macro="" textlink="">
      <xdr:nvSpPr>
        <xdr:cNvPr id="159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185</xdr:row>
      <xdr:rowOff>409575</xdr:rowOff>
    </xdr:from>
    <xdr:to>
      <xdr:col>5</xdr:col>
      <xdr:colOff>1143000</xdr:colOff>
      <xdr:row>186</xdr:row>
      <xdr:rowOff>228600</xdr:rowOff>
    </xdr:to>
    <xdr:sp macro="" textlink="">
      <xdr:nvSpPr>
        <xdr:cNvPr id="172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185</xdr:row>
      <xdr:rowOff>9525</xdr:rowOff>
    </xdr:from>
    <xdr:to>
      <xdr:col>5</xdr:col>
      <xdr:colOff>1143000</xdr:colOff>
      <xdr:row>185</xdr:row>
      <xdr:rowOff>247650</xdr:rowOff>
    </xdr:to>
    <xdr:sp macro="" textlink="">
      <xdr:nvSpPr>
        <xdr:cNvPr id="173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185</xdr:row>
      <xdr:rowOff>-1</xdr:rowOff>
    </xdr:from>
    <xdr:to>
      <xdr:col>5</xdr:col>
      <xdr:colOff>781049</xdr:colOff>
      <xdr:row>186</xdr:row>
      <xdr:rowOff>22411</xdr:rowOff>
    </xdr:to>
    <xdr:sp macro="" textlink="">
      <xdr:nvSpPr>
        <xdr:cNvPr id="174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185</xdr:row>
      <xdr:rowOff>2799</xdr:rowOff>
    </xdr:from>
    <xdr:to>
      <xdr:col>6</xdr:col>
      <xdr:colOff>0</xdr:colOff>
      <xdr:row>186</xdr:row>
      <xdr:rowOff>11205</xdr:rowOff>
    </xdr:to>
    <xdr:sp macro="" textlink="">
      <xdr:nvSpPr>
        <xdr:cNvPr id="175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185</xdr:row>
      <xdr:rowOff>228600</xdr:rowOff>
    </xdr:from>
    <xdr:to>
      <xdr:col>6</xdr:col>
      <xdr:colOff>9524</xdr:colOff>
      <xdr:row>187</xdr:row>
      <xdr:rowOff>11205</xdr:rowOff>
    </xdr:to>
    <xdr:sp macro="" textlink="">
      <xdr:nvSpPr>
        <xdr:cNvPr id="176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214</xdr:row>
      <xdr:rowOff>390525</xdr:rowOff>
    </xdr:from>
    <xdr:to>
      <xdr:col>5</xdr:col>
      <xdr:colOff>1152525</xdr:colOff>
      <xdr:row>215</xdr:row>
      <xdr:rowOff>238125</xdr:rowOff>
    </xdr:to>
    <xdr:sp macro="" textlink="">
      <xdr:nvSpPr>
        <xdr:cNvPr id="178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215</xdr:row>
      <xdr:rowOff>390525</xdr:rowOff>
    </xdr:from>
    <xdr:to>
      <xdr:col>5</xdr:col>
      <xdr:colOff>1152525</xdr:colOff>
      <xdr:row>216</xdr:row>
      <xdr:rowOff>238125</xdr:rowOff>
    </xdr:to>
    <xdr:sp macro="" textlink="">
      <xdr:nvSpPr>
        <xdr:cNvPr id="179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215</xdr:row>
      <xdr:rowOff>409575</xdr:rowOff>
    </xdr:from>
    <xdr:to>
      <xdr:col>5</xdr:col>
      <xdr:colOff>1143000</xdr:colOff>
      <xdr:row>216</xdr:row>
      <xdr:rowOff>228600</xdr:rowOff>
    </xdr:to>
    <xdr:sp macro="" textlink="">
      <xdr:nvSpPr>
        <xdr:cNvPr id="180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215</xdr:row>
      <xdr:rowOff>9525</xdr:rowOff>
    </xdr:from>
    <xdr:to>
      <xdr:col>5</xdr:col>
      <xdr:colOff>1143000</xdr:colOff>
      <xdr:row>215</xdr:row>
      <xdr:rowOff>247650</xdr:rowOff>
    </xdr:to>
    <xdr:sp macro="" textlink="">
      <xdr:nvSpPr>
        <xdr:cNvPr id="181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215</xdr:row>
      <xdr:rowOff>-1</xdr:rowOff>
    </xdr:from>
    <xdr:to>
      <xdr:col>5</xdr:col>
      <xdr:colOff>781049</xdr:colOff>
      <xdr:row>216</xdr:row>
      <xdr:rowOff>22411</xdr:rowOff>
    </xdr:to>
    <xdr:sp macro="" textlink="">
      <xdr:nvSpPr>
        <xdr:cNvPr id="182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215</xdr:row>
      <xdr:rowOff>2799</xdr:rowOff>
    </xdr:from>
    <xdr:to>
      <xdr:col>6</xdr:col>
      <xdr:colOff>0</xdr:colOff>
      <xdr:row>216</xdr:row>
      <xdr:rowOff>11205</xdr:rowOff>
    </xdr:to>
    <xdr:sp macro="" textlink="">
      <xdr:nvSpPr>
        <xdr:cNvPr id="183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215</xdr:row>
      <xdr:rowOff>228600</xdr:rowOff>
    </xdr:from>
    <xdr:to>
      <xdr:col>6</xdr:col>
      <xdr:colOff>9524</xdr:colOff>
      <xdr:row>217</xdr:row>
      <xdr:rowOff>11205</xdr:rowOff>
    </xdr:to>
    <xdr:sp macro="" textlink="">
      <xdr:nvSpPr>
        <xdr:cNvPr id="184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243</xdr:row>
      <xdr:rowOff>390525</xdr:rowOff>
    </xdr:from>
    <xdr:to>
      <xdr:col>5</xdr:col>
      <xdr:colOff>1152525</xdr:colOff>
      <xdr:row>244</xdr:row>
      <xdr:rowOff>238125</xdr:rowOff>
    </xdr:to>
    <xdr:sp macro="" textlink="">
      <xdr:nvSpPr>
        <xdr:cNvPr id="186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244</xdr:row>
      <xdr:rowOff>390525</xdr:rowOff>
    </xdr:from>
    <xdr:to>
      <xdr:col>5</xdr:col>
      <xdr:colOff>1152525</xdr:colOff>
      <xdr:row>245</xdr:row>
      <xdr:rowOff>238125</xdr:rowOff>
    </xdr:to>
    <xdr:sp macro="" textlink="">
      <xdr:nvSpPr>
        <xdr:cNvPr id="187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244</xdr:row>
      <xdr:rowOff>409575</xdr:rowOff>
    </xdr:from>
    <xdr:to>
      <xdr:col>5</xdr:col>
      <xdr:colOff>1143000</xdr:colOff>
      <xdr:row>245</xdr:row>
      <xdr:rowOff>228600</xdr:rowOff>
    </xdr:to>
    <xdr:sp macro="" textlink="">
      <xdr:nvSpPr>
        <xdr:cNvPr id="188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244</xdr:row>
      <xdr:rowOff>9525</xdr:rowOff>
    </xdr:from>
    <xdr:to>
      <xdr:col>5</xdr:col>
      <xdr:colOff>1143000</xdr:colOff>
      <xdr:row>244</xdr:row>
      <xdr:rowOff>247650</xdr:rowOff>
    </xdr:to>
    <xdr:sp macro="" textlink="">
      <xdr:nvSpPr>
        <xdr:cNvPr id="189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244</xdr:row>
      <xdr:rowOff>-1</xdr:rowOff>
    </xdr:from>
    <xdr:to>
      <xdr:col>5</xdr:col>
      <xdr:colOff>781049</xdr:colOff>
      <xdr:row>245</xdr:row>
      <xdr:rowOff>22411</xdr:rowOff>
    </xdr:to>
    <xdr:sp macro="" textlink="">
      <xdr:nvSpPr>
        <xdr:cNvPr id="190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244</xdr:row>
      <xdr:rowOff>2799</xdr:rowOff>
    </xdr:from>
    <xdr:to>
      <xdr:col>6</xdr:col>
      <xdr:colOff>0</xdr:colOff>
      <xdr:row>245</xdr:row>
      <xdr:rowOff>11205</xdr:rowOff>
    </xdr:to>
    <xdr:sp macro="" textlink="">
      <xdr:nvSpPr>
        <xdr:cNvPr id="191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244</xdr:row>
      <xdr:rowOff>228600</xdr:rowOff>
    </xdr:from>
    <xdr:to>
      <xdr:col>6</xdr:col>
      <xdr:colOff>9524</xdr:colOff>
      <xdr:row>246</xdr:row>
      <xdr:rowOff>11205</xdr:rowOff>
    </xdr:to>
    <xdr:sp macro="" textlink="">
      <xdr:nvSpPr>
        <xdr:cNvPr id="192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273</xdr:row>
      <xdr:rowOff>390525</xdr:rowOff>
    </xdr:from>
    <xdr:to>
      <xdr:col>5</xdr:col>
      <xdr:colOff>1152525</xdr:colOff>
      <xdr:row>274</xdr:row>
      <xdr:rowOff>238125</xdr:rowOff>
    </xdr:to>
    <xdr:sp macro="" textlink="">
      <xdr:nvSpPr>
        <xdr:cNvPr id="194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274</xdr:row>
      <xdr:rowOff>390525</xdr:rowOff>
    </xdr:from>
    <xdr:to>
      <xdr:col>5</xdr:col>
      <xdr:colOff>1152525</xdr:colOff>
      <xdr:row>275</xdr:row>
      <xdr:rowOff>238125</xdr:rowOff>
    </xdr:to>
    <xdr:sp macro="" textlink="">
      <xdr:nvSpPr>
        <xdr:cNvPr id="195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274</xdr:row>
      <xdr:rowOff>409575</xdr:rowOff>
    </xdr:from>
    <xdr:to>
      <xdr:col>5</xdr:col>
      <xdr:colOff>1143000</xdr:colOff>
      <xdr:row>275</xdr:row>
      <xdr:rowOff>228600</xdr:rowOff>
    </xdr:to>
    <xdr:sp macro="" textlink="">
      <xdr:nvSpPr>
        <xdr:cNvPr id="196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274</xdr:row>
      <xdr:rowOff>9525</xdr:rowOff>
    </xdr:from>
    <xdr:to>
      <xdr:col>5</xdr:col>
      <xdr:colOff>1143000</xdr:colOff>
      <xdr:row>274</xdr:row>
      <xdr:rowOff>247650</xdr:rowOff>
    </xdr:to>
    <xdr:sp macro="" textlink="">
      <xdr:nvSpPr>
        <xdr:cNvPr id="197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274</xdr:row>
      <xdr:rowOff>-1</xdr:rowOff>
    </xdr:from>
    <xdr:to>
      <xdr:col>5</xdr:col>
      <xdr:colOff>781049</xdr:colOff>
      <xdr:row>275</xdr:row>
      <xdr:rowOff>22411</xdr:rowOff>
    </xdr:to>
    <xdr:sp macro="" textlink="">
      <xdr:nvSpPr>
        <xdr:cNvPr id="198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274</xdr:row>
      <xdr:rowOff>2799</xdr:rowOff>
    </xdr:from>
    <xdr:to>
      <xdr:col>6</xdr:col>
      <xdr:colOff>0</xdr:colOff>
      <xdr:row>275</xdr:row>
      <xdr:rowOff>11205</xdr:rowOff>
    </xdr:to>
    <xdr:sp macro="" textlink="">
      <xdr:nvSpPr>
        <xdr:cNvPr id="199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274</xdr:row>
      <xdr:rowOff>228600</xdr:rowOff>
    </xdr:from>
    <xdr:to>
      <xdr:col>6</xdr:col>
      <xdr:colOff>9524</xdr:colOff>
      <xdr:row>276</xdr:row>
      <xdr:rowOff>11205</xdr:rowOff>
    </xdr:to>
    <xdr:sp macro="" textlink="">
      <xdr:nvSpPr>
        <xdr:cNvPr id="200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303</xdr:row>
      <xdr:rowOff>390525</xdr:rowOff>
    </xdr:from>
    <xdr:to>
      <xdr:col>5</xdr:col>
      <xdr:colOff>1152525</xdr:colOff>
      <xdr:row>304</xdr:row>
      <xdr:rowOff>238125</xdr:rowOff>
    </xdr:to>
    <xdr:sp macro="" textlink="">
      <xdr:nvSpPr>
        <xdr:cNvPr id="202" name="Rectangle 1"/>
        <xdr:cNvSpPr>
          <a:spLocks noChangeArrowheads="1"/>
        </xdr:cNvSpPr>
      </xdr:nvSpPr>
      <xdr:spPr bwMode="auto">
        <a:xfrm>
          <a:off x="6215903" y="29384625"/>
          <a:ext cx="0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895350</xdr:colOff>
      <xdr:row>304</xdr:row>
      <xdr:rowOff>390525</xdr:rowOff>
    </xdr:from>
    <xdr:to>
      <xdr:col>5</xdr:col>
      <xdr:colOff>1152525</xdr:colOff>
      <xdr:row>305</xdr:row>
      <xdr:rowOff>238125</xdr:rowOff>
    </xdr:to>
    <xdr:sp macro="" textlink="">
      <xdr:nvSpPr>
        <xdr:cNvPr id="203" name="Rectangle 2"/>
        <xdr:cNvSpPr>
          <a:spLocks noChangeArrowheads="1"/>
        </xdr:cNvSpPr>
      </xdr:nvSpPr>
      <xdr:spPr bwMode="auto">
        <a:xfrm>
          <a:off x="6215903" y="29619949"/>
          <a:ext cx="0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304</xdr:row>
      <xdr:rowOff>409575</xdr:rowOff>
    </xdr:from>
    <xdr:to>
      <xdr:col>5</xdr:col>
      <xdr:colOff>1143000</xdr:colOff>
      <xdr:row>305</xdr:row>
      <xdr:rowOff>228600</xdr:rowOff>
    </xdr:to>
    <xdr:sp macro="" textlink="">
      <xdr:nvSpPr>
        <xdr:cNvPr id="204" name="Line 67"/>
        <xdr:cNvSpPr>
          <a:spLocks noChangeShapeType="1"/>
        </xdr:cNvSpPr>
      </xdr:nvSpPr>
      <xdr:spPr bwMode="auto">
        <a:xfrm flipV="1">
          <a:off x="6215903" y="29619949"/>
          <a:ext cx="0" cy="22579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304</xdr:row>
      <xdr:rowOff>9525</xdr:rowOff>
    </xdr:from>
    <xdr:to>
      <xdr:col>5</xdr:col>
      <xdr:colOff>1143000</xdr:colOff>
      <xdr:row>304</xdr:row>
      <xdr:rowOff>247650</xdr:rowOff>
    </xdr:to>
    <xdr:sp macro="" textlink="">
      <xdr:nvSpPr>
        <xdr:cNvPr id="205" name="Line 67"/>
        <xdr:cNvSpPr>
          <a:spLocks noChangeShapeType="1"/>
        </xdr:cNvSpPr>
      </xdr:nvSpPr>
      <xdr:spPr bwMode="auto">
        <a:xfrm flipV="1">
          <a:off x="6215903" y="29391349"/>
          <a:ext cx="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304</xdr:row>
      <xdr:rowOff>-1</xdr:rowOff>
    </xdr:from>
    <xdr:to>
      <xdr:col>5</xdr:col>
      <xdr:colOff>781049</xdr:colOff>
      <xdr:row>305</xdr:row>
      <xdr:rowOff>22411</xdr:rowOff>
    </xdr:to>
    <xdr:sp macro="" textlink="">
      <xdr:nvSpPr>
        <xdr:cNvPr id="206" name="Rectangle 1"/>
        <xdr:cNvSpPr>
          <a:spLocks noChangeArrowheads="1"/>
        </xdr:cNvSpPr>
      </xdr:nvSpPr>
      <xdr:spPr bwMode="auto">
        <a:xfrm flipH="1">
          <a:off x="6073588" y="29381823"/>
          <a:ext cx="142314" cy="2577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672353</xdr:colOff>
      <xdr:row>304</xdr:row>
      <xdr:rowOff>2799</xdr:rowOff>
    </xdr:from>
    <xdr:to>
      <xdr:col>6</xdr:col>
      <xdr:colOff>0</xdr:colOff>
      <xdr:row>305</xdr:row>
      <xdr:rowOff>11205</xdr:rowOff>
    </xdr:to>
    <xdr:sp macro="" textlink="">
      <xdr:nvSpPr>
        <xdr:cNvPr id="207" name="Line 67"/>
        <xdr:cNvSpPr>
          <a:spLocks noChangeShapeType="1"/>
        </xdr:cNvSpPr>
      </xdr:nvSpPr>
      <xdr:spPr bwMode="auto">
        <a:xfrm flipV="1">
          <a:off x="6107206" y="29384623"/>
          <a:ext cx="112059" cy="2437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638735</xdr:colOff>
      <xdr:row>304</xdr:row>
      <xdr:rowOff>228600</xdr:rowOff>
    </xdr:from>
    <xdr:to>
      <xdr:col>6</xdr:col>
      <xdr:colOff>9524</xdr:colOff>
      <xdr:row>306</xdr:row>
      <xdr:rowOff>11205</xdr:rowOff>
    </xdr:to>
    <xdr:sp macro="" textlink="">
      <xdr:nvSpPr>
        <xdr:cNvPr id="208" name="Rectangle 1"/>
        <xdr:cNvSpPr>
          <a:spLocks noChangeArrowheads="1"/>
        </xdr:cNvSpPr>
      </xdr:nvSpPr>
      <xdr:spPr bwMode="auto">
        <a:xfrm flipH="1">
          <a:off x="6073588" y="29610424"/>
          <a:ext cx="155201" cy="2532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1004455</xdr:colOff>
      <xdr:row>3</xdr:row>
      <xdr:rowOff>398318</xdr:rowOff>
    </xdr:from>
    <xdr:to>
      <xdr:col>6</xdr:col>
      <xdr:colOff>32039</xdr:colOff>
      <xdr:row>4</xdr:row>
      <xdr:rowOff>245918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9109364" y="164522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4</xdr:row>
      <xdr:rowOff>398318</xdr:rowOff>
    </xdr:from>
    <xdr:to>
      <xdr:col>6</xdr:col>
      <xdr:colOff>32039</xdr:colOff>
      <xdr:row>5</xdr:row>
      <xdr:rowOff>245917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9109364" y="206086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4</xdr:row>
      <xdr:rowOff>17318</xdr:rowOff>
    </xdr:from>
    <xdr:to>
      <xdr:col>6</xdr:col>
      <xdr:colOff>32039</xdr:colOff>
      <xdr:row>4</xdr:row>
      <xdr:rowOff>255443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9156989" y="167986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17318</xdr:rowOff>
    </xdr:from>
    <xdr:to>
      <xdr:col>6</xdr:col>
      <xdr:colOff>49357</xdr:colOff>
      <xdr:row>34</xdr:row>
      <xdr:rowOff>280554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9126682" y="141662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17318</xdr:rowOff>
    </xdr:from>
    <xdr:to>
      <xdr:col>6</xdr:col>
      <xdr:colOff>49357</xdr:colOff>
      <xdr:row>35</xdr:row>
      <xdr:rowOff>280554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9126682" y="145819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51954</xdr:rowOff>
    </xdr:from>
    <xdr:to>
      <xdr:col>6</xdr:col>
      <xdr:colOff>49357</xdr:colOff>
      <xdr:row>34</xdr:row>
      <xdr:rowOff>290079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9174307" y="142009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64</xdr:row>
      <xdr:rowOff>51954</xdr:rowOff>
    </xdr:from>
    <xdr:to>
      <xdr:col>6</xdr:col>
      <xdr:colOff>49357</xdr:colOff>
      <xdr:row>64</xdr:row>
      <xdr:rowOff>315190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9126682" y="2668731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65</xdr:row>
      <xdr:rowOff>51954</xdr:rowOff>
    </xdr:from>
    <xdr:to>
      <xdr:col>6</xdr:col>
      <xdr:colOff>49357</xdr:colOff>
      <xdr:row>65</xdr:row>
      <xdr:rowOff>315190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9126682" y="2710295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64</xdr:row>
      <xdr:rowOff>86590</xdr:rowOff>
    </xdr:from>
    <xdr:to>
      <xdr:col>6</xdr:col>
      <xdr:colOff>49357</xdr:colOff>
      <xdr:row>64</xdr:row>
      <xdr:rowOff>324715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9174307" y="2672195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4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5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6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4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48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4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0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1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2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3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4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5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6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7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8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59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0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1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2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3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4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665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5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6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7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8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79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0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1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2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3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4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5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6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7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8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89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0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1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4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5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6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8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699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0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1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2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3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4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5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6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7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8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09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0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1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2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3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4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5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6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19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20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996661</xdr:colOff>
      <xdr:row>4</xdr:row>
      <xdr:rowOff>51089</xdr:rowOff>
    </xdr:from>
    <xdr:to>
      <xdr:col>6</xdr:col>
      <xdr:colOff>24245</xdr:colOff>
      <xdr:row>4</xdr:row>
      <xdr:rowOff>314326</xdr:rowOff>
    </xdr:to>
    <xdr:sp macro="" textlink="">
      <xdr:nvSpPr>
        <xdr:cNvPr id="1788725" name="Rectangle 1"/>
        <xdr:cNvSpPr>
          <a:spLocks noChangeArrowheads="1"/>
        </xdr:cNvSpPr>
      </xdr:nvSpPr>
      <xdr:spPr bwMode="auto">
        <a:xfrm>
          <a:off x="9101570" y="1713634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996661</xdr:colOff>
      <xdr:row>5</xdr:row>
      <xdr:rowOff>51089</xdr:rowOff>
    </xdr:from>
    <xdr:to>
      <xdr:col>6</xdr:col>
      <xdr:colOff>24245</xdr:colOff>
      <xdr:row>5</xdr:row>
      <xdr:rowOff>314325</xdr:rowOff>
    </xdr:to>
    <xdr:sp macro="" textlink="">
      <xdr:nvSpPr>
        <xdr:cNvPr id="1788726" name="Rectangle 2"/>
        <xdr:cNvSpPr>
          <a:spLocks noChangeArrowheads="1"/>
        </xdr:cNvSpPr>
      </xdr:nvSpPr>
      <xdr:spPr bwMode="auto">
        <a:xfrm>
          <a:off x="9101570" y="21292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1044286</xdr:colOff>
      <xdr:row>4</xdr:row>
      <xdr:rowOff>89189</xdr:rowOff>
    </xdr:from>
    <xdr:to>
      <xdr:col>6</xdr:col>
      <xdr:colOff>24245</xdr:colOff>
      <xdr:row>4</xdr:row>
      <xdr:rowOff>323851</xdr:rowOff>
    </xdr:to>
    <xdr:sp macro="" textlink="">
      <xdr:nvSpPr>
        <xdr:cNvPr id="1788728" name="Line 67"/>
        <xdr:cNvSpPr>
          <a:spLocks noChangeShapeType="1"/>
        </xdr:cNvSpPr>
      </xdr:nvSpPr>
      <xdr:spPr bwMode="auto">
        <a:xfrm flipV="1">
          <a:off x="9149195" y="1751734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29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0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1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3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5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6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8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3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3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5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6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7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4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0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1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2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3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4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5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6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8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5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3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5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6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8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6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2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5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6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7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88778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79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0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1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2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3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4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5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6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7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8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8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0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1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2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3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4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5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6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7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8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79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0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1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2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3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4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5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6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7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8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0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0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1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2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3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4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5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6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7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8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1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0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1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2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3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4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5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6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7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8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29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0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1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2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3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4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5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6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7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8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3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0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1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2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3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4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5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6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7" name="Rectangle 1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8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49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0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1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2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3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4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5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6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7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8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59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0" name="Line 67"/>
        <xdr:cNvSpPr>
          <a:spLocks noChangeShapeType="1"/>
        </xdr:cNvSpPr>
      </xdr:nvSpPr>
      <xdr:spPr bwMode="auto">
        <a:xfrm flipV="1">
          <a:off x="7324725" y="6291262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1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2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3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4" name="Rectangle 2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5" name="Rectangle 5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6" name="Rectangle 6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7" name="Rectangle 3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8868" name="Rectangle 4"/>
        <xdr:cNvSpPr>
          <a:spLocks noChangeArrowheads="1"/>
        </xdr:cNvSpPr>
      </xdr:nvSpPr>
      <xdr:spPr bwMode="auto">
        <a:xfrm>
          <a:off x="7277100" y="6291262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69" name="Rectangle 5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0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1" name="Rectangle 3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2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3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4" name="Rectangle 5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5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6" name="Rectangle 3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7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8" name="Rectangle 1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79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0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1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2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3" name="Line 67"/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88884" name="Line 67"/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1006186</xdr:colOff>
      <xdr:row>33</xdr:row>
      <xdr:rowOff>413040</xdr:rowOff>
    </xdr:from>
    <xdr:to>
      <xdr:col>6</xdr:col>
      <xdr:colOff>33770</xdr:colOff>
      <xdr:row>34</xdr:row>
      <xdr:rowOff>264103</xdr:rowOff>
    </xdr:to>
    <xdr:sp macro="" textlink="">
      <xdr:nvSpPr>
        <xdr:cNvPr id="1788888" name="Rectangle 1"/>
        <xdr:cNvSpPr>
          <a:spLocks noChangeArrowheads="1"/>
        </xdr:cNvSpPr>
      </xdr:nvSpPr>
      <xdr:spPr bwMode="auto">
        <a:xfrm>
          <a:off x="9111095" y="1414635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1006186</xdr:colOff>
      <xdr:row>34</xdr:row>
      <xdr:rowOff>413039</xdr:rowOff>
    </xdr:from>
    <xdr:to>
      <xdr:col>6</xdr:col>
      <xdr:colOff>33770</xdr:colOff>
      <xdr:row>35</xdr:row>
      <xdr:rowOff>264103</xdr:rowOff>
    </xdr:to>
    <xdr:sp macro="" textlink="">
      <xdr:nvSpPr>
        <xdr:cNvPr id="1788889" name="Rectangle 2"/>
        <xdr:cNvSpPr>
          <a:spLocks noChangeArrowheads="1"/>
        </xdr:cNvSpPr>
      </xdr:nvSpPr>
      <xdr:spPr bwMode="auto">
        <a:xfrm>
          <a:off x="9111095" y="1456199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1053811</xdr:colOff>
      <xdr:row>34</xdr:row>
      <xdr:rowOff>35503</xdr:rowOff>
    </xdr:from>
    <xdr:to>
      <xdr:col>6</xdr:col>
      <xdr:colOff>33770</xdr:colOff>
      <xdr:row>34</xdr:row>
      <xdr:rowOff>273628</xdr:rowOff>
    </xdr:to>
    <xdr:sp macro="" textlink="">
      <xdr:nvSpPr>
        <xdr:cNvPr id="1788891" name="Line 67"/>
        <xdr:cNvSpPr>
          <a:spLocks noChangeShapeType="1"/>
        </xdr:cNvSpPr>
      </xdr:nvSpPr>
      <xdr:spPr bwMode="auto">
        <a:xfrm flipV="1">
          <a:off x="9158720" y="1418445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1012247</xdr:colOff>
      <xdr:row>64</xdr:row>
      <xdr:rowOff>51088</xdr:rowOff>
    </xdr:from>
    <xdr:to>
      <xdr:col>6</xdr:col>
      <xdr:colOff>39831</xdr:colOff>
      <xdr:row>64</xdr:row>
      <xdr:rowOff>317788</xdr:rowOff>
    </xdr:to>
    <xdr:sp macro="" textlink="">
      <xdr:nvSpPr>
        <xdr:cNvPr id="1788892" name="Rectangle 1"/>
        <xdr:cNvSpPr>
          <a:spLocks noChangeArrowheads="1"/>
        </xdr:cNvSpPr>
      </xdr:nvSpPr>
      <xdr:spPr bwMode="auto">
        <a:xfrm>
          <a:off x="9117156" y="2668645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1012247</xdr:colOff>
      <xdr:row>65</xdr:row>
      <xdr:rowOff>51088</xdr:rowOff>
    </xdr:from>
    <xdr:to>
      <xdr:col>6</xdr:col>
      <xdr:colOff>39831</xdr:colOff>
      <xdr:row>65</xdr:row>
      <xdr:rowOff>317788</xdr:rowOff>
    </xdr:to>
    <xdr:sp macro="" textlink="">
      <xdr:nvSpPr>
        <xdr:cNvPr id="1788893" name="Rectangle 2"/>
        <xdr:cNvSpPr>
          <a:spLocks noChangeArrowheads="1"/>
        </xdr:cNvSpPr>
      </xdr:nvSpPr>
      <xdr:spPr bwMode="auto">
        <a:xfrm>
          <a:off x="9117156" y="2710208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1059872</xdr:colOff>
      <xdr:row>64</xdr:row>
      <xdr:rowOff>89188</xdr:rowOff>
    </xdr:from>
    <xdr:to>
      <xdr:col>6</xdr:col>
      <xdr:colOff>39831</xdr:colOff>
      <xdr:row>64</xdr:row>
      <xdr:rowOff>327313</xdr:rowOff>
    </xdr:to>
    <xdr:sp macro="" textlink="">
      <xdr:nvSpPr>
        <xdr:cNvPr id="1788895" name="Line 67"/>
        <xdr:cNvSpPr>
          <a:spLocks noChangeShapeType="1"/>
        </xdr:cNvSpPr>
      </xdr:nvSpPr>
      <xdr:spPr bwMode="auto">
        <a:xfrm flipV="1">
          <a:off x="9164781" y="2672455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1112693</xdr:colOff>
      <xdr:row>124</xdr:row>
      <xdr:rowOff>12989</xdr:rowOff>
    </xdr:from>
    <xdr:to>
      <xdr:col>6</xdr:col>
      <xdr:colOff>140277</xdr:colOff>
      <xdr:row>124</xdr:row>
      <xdr:rowOff>279689</xdr:rowOff>
    </xdr:to>
    <xdr:sp macro="" textlink="">
      <xdr:nvSpPr>
        <xdr:cNvPr id="248" name="Rectangle 1"/>
        <xdr:cNvSpPr>
          <a:spLocks noChangeArrowheads="1"/>
        </xdr:cNvSpPr>
      </xdr:nvSpPr>
      <xdr:spPr bwMode="auto">
        <a:xfrm>
          <a:off x="9217602" y="3913476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1112693</xdr:colOff>
      <xdr:row>125</xdr:row>
      <xdr:rowOff>12989</xdr:rowOff>
    </xdr:from>
    <xdr:to>
      <xdr:col>6</xdr:col>
      <xdr:colOff>140277</xdr:colOff>
      <xdr:row>125</xdr:row>
      <xdr:rowOff>279689</xdr:rowOff>
    </xdr:to>
    <xdr:sp macro="" textlink="">
      <xdr:nvSpPr>
        <xdr:cNvPr id="249" name="Rectangle 2"/>
        <xdr:cNvSpPr>
          <a:spLocks noChangeArrowheads="1"/>
        </xdr:cNvSpPr>
      </xdr:nvSpPr>
      <xdr:spPr bwMode="auto">
        <a:xfrm>
          <a:off x="9217602" y="3955039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1160318</xdr:colOff>
      <xdr:row>124</xdr:row>
      <xdr:rowOff>51089</xdr:rowOff>
    </xdr:from>
    <xdr:to>
      <xdr:col>6</xdr:col>
      <xdr:colOff>140277</xdr:colOff>
      <xdr:row>124</xdr:row>
      <xdr:rowOff>289214</xdr:rowOff>
    </xdr:to>
    <xdr:sp macro="" textlink="">
      <xdr:nvSpPr>
        <xdr:cNvPr id="251" name="Line 67"/>
        <xdr:cNvSpPr>
          <a:spLocks noChangeShapeType="1"/>
        </xdr:cNvSpPr>
      </xdr:nvSpPr>
      <xdr:spPr bwMode="auto">
        <a:xfrm flipV="1">
          <a:off x="9265227" y="3917286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1112693</xdr:colOff>
      <xdr:row>94</xdr:row>
      <xdr:rowOff>12989</xdr:rowOff>
    </xdr:from>
    <xdr:to>
      <xdr:col>6</xdr:col>
      <xdr:colOff>140277</xdr:colOff>
      <xdr:row>94</xdr:row>
      <xdr:rowOff>279689</xdr:rowOff>
    </xdr:to>
    <xdr:sp macro="" textlink="">
      <xdr:nvSpPr>
        <xdr:cNvPr id="244" name="Rectangle 1"/>
        <xdr:cNvSpPr>
          <a:spLocks noChangeArrowheads="1"/>
        </xdr:cNvSpPr>
      </xdr:nvSpPr>
      <xdr:spPr bwMode="auto">
        <a:xfrm>
          <a:off x="5922818" y="29226724"/>
          <a:ext cx="145371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1112693</xdr:colOff>
      <xdr:row>95</xdr:row>
      <xdr:rowOff>12989</xdr:rowOff>
    </xdr:from>
    <xdr:to>
      <xdr:col>6</xdr:col>
      <xdr:colOff>140277</xdr:colOff>
      <xdr:row>95</xdr:row>
      <xdr:rowOff>279689</xdr:rowOff>
    </xdr:to>
    <xdr:sp macro="" textlink="">
      <xdr:nvSpPr>
        <xdr:cNvPr id="245" name="Rectangle 2"/>
        <xdr:cNvSpPr>
          <a:spLocks noChangeArrowheads="1"/>
        </xdr:cNvSpPr>
      </xdr:nvSpPr>
      <xdr:spPr bwMode="auto">
        <a:xfrm>
          <a:off x="5922818" y="29462048"/>
          <a:ext cx="145371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1160318</xdr:colOff>
      <xdr:row>94</xdr:row>
      <xdr:rowOff>51089</xdr:rowOff>
    </xdr:from>
    <xdr:to>
      <xdr:col>6</xdr:col>
      <xdr:colOff>140277</xdr:colOff>
      <xdr:row>94</xdr:row>
      <xdr:rowOff>289214</xdr:rowOff>
    </xdr:to>
    <xdr:sp macro="" textlink="">
      <xdr:nvSpPr>
        <xdr:cNvPr id="247" name="Line 67"/>
        <xdr:cNvSpPr>
          <a:spLocks noChangeShapeType="1"/>
        </xdr:cNvSpPr>
      </xdr:nvSpPr>
      <xdr:spPr bwMode="auto">
        <a:xfrm flipV="1">
          <a:off x="5922818" y="29264824"/>
          <a:ext cx="145371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975879</xdr:colOff>
      <xdr:row>33</xdr:row>
      <xdr:rowOff>390525</xdr:rowOff>
    </xdr:from>
    <xdr:to>
      <xdr:col>6</xdr:col>
      <xdr:colOff>3463</xdr:colOff>
      <xdr:row>34</xdr:row>
      <xdr:rowOff>222539</xdr:rowOff>
    </xdr:to>
    <xdr:sp macro="" textlink="">
      <xdr:nvSpPr>
        <xdr:cNvPr id="1660881" name="Rectangle 1"/>
        <xdr:cNvSpPr>
          <a:spLocks noChangeArrowheads="1"/>
        </xdr:cNvSpPr>
      </xdr:nvSpPr>
      <xdr:spPr bwMode="auto">
        <a:xfrm>
          <a:off x="9583015" y="13812116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975879</xdr:colOff>
      <xdr:row>34</xdr:row>
      <xdr:rowOff>390525</xdr:rowOff>
    </xdr:from>
    <xdr:to>
      <xdr:col>6</xdr:col>
      <xdr:colOff>3463</xdr:colOff>
      <xdr:row>35</xdr:row>
      <xdr:rowOff>222538</xdr:rowOff>
    </xdr:to>
    <xdr:sp macro="" textlink="">
      <xdr:nvSpPr>
        <xdr:cNvPr id="1660882" name="Rectangle 2"/>
        <xdr:cNvSpPr>
          <a:spLocks noChangeArrowheads="1"/>
        </xdr:cNvSpPr>
      </xdr:nvSpPr>
      <xdr:spPr bwMode="auto">
        <a:xfrm>
          <a:off x="9583015" y="14227752"/>
          <a:ext cx="257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1023504</xdr:colOff>
      <xdr:row>34</xdr:row>
      <xdr:rowOff>400050</xdr:rowOff>
    </xdr:from>
    <xdr:to>
      <xdr:col>6</xdr:col>
      <xdr:colOff>3463</xdr:colOff>
      <xdr:row>35</xdr:row>
      <xdr:rowOff>213013</xdr:rowOff>
    </xdr:to>
    <xdr:sp macro="" textlink="">
      <xdr:nvSpPr>
        <xdr:cNvPr id="1660883" name="Line 67"/>
        <xdr:cNvSpPr>
          <a:spLocks noChangeShapeType="1"/>
        </xdr:cNvSpPr>
      </xdr:nvSpPr>
      <xdr:spPr bwMode="auto">
        <a:xfrm flipV="1">
          <a:off x="9630640" y="14237277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1023504</xdr:colOff>
      <xdr:row>34</xdr:row>
      <xdr:rowOff>3464</xdr:rowOff>
    </xdr:from>
    <xdr:to>
      <xdr:col>6</xdr:col>
      <xdr:colOff>3463</xdr:colOff>
      <xdr:row>34</xdr:row>
      <xdr:rowOff>232064</xdr:rowOff>
    </xdr:to>
    <xdr:sp macro="" textlink="">
      <xdr:nvSpPr>
        <xdr:cNvPr id="1660884" name="Line 67"/>
        <xdr:cNvSpPr>
          <a:spLocks noChangeShapeType="1"/>
        </xdr:cNvSpPr>
      </xdr:nvSpPr>
      <xdr:spPr bwMode="auto">
        <a:xfrm flipV="1">
          <a:off x="9630640" y="1384069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922193</xdr:colOff>
      <xdr:row>91</xdr:row>
      <xdr:rowOff>401782</xdr:rowOff>
    </xdr:from>
    <xdr:to>
      <xdr:col>5</xdr:col>
      <xdr:colOff>1179368</xdr:colOff>
      <xdr:row>92</xdr:row>
      <xdr:rowOff>252846</xdr:rowOff>
    </xdr:to>
    <xdr:sp macro="" textlink="">
      <xdr:nvSpPr>
        <xdr:cNvPr id="1660889" name="Rectangle 1"/>
        <xdr:cNvSpPr>
          <a:spLocks noChangeArrowheads="1"/>
        </xdr:cNvSpPr>
      </xdr:nvSpPr>
      <xdr:spPr bwMode="auto">
        <a:xfrm>
          <a:off x="9529329" y="3687387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922193</xdr:colOff>
      <xdr:row>92</xdr:row>
      <xdr:rowOff>401783</xdr:rowOff>
    </xdr:from>
    <xdr:to>
      <xdr:col>5</xdr:col>
      <xdr:colOff>1179368</xdr:colOff>
      <xdr:row>93</xdr:row>
      <xdr:rowOff>252846</xdr:rowOff>
    </xdr:to>
    <xdr:sp macro="" textlink="">
      <xdr:nvSpPr>
        <xdr:cNvPr id="1660890" name="Rectangle 2"/>
        <xdr:cNvSpPr>
          <a:spLocks noChangeArrowheads="1"/>
        </xdr:cNvSpPr>
      </xdr:nvSpPr>
      <xdr:spPr bwMode="auto">
        <a:xfrm>
          <a:off x="9529329" y="3728951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969818</xdr:colOff>
      <xdr:row>93</xdr:row>
      <xdr:rowOff>5196</xdr:rowOff>
    </xdr:from>
    <xdr:to>
      <xdr:col>5</xdr:col>
      <xdr:colOff>1179368</xdr:colOff>
      <xdr:row>93</xdr:row>
      <xdr:rowOff>243321</xdr:rowOff>
    </xdr:to>
    <xdr:sp macro="" textlink="">
      <xdr:nvSpPr>
        <xdr:cNvPr id="1660891" name="Line 67"/>
        <xdr:cNvSpPr>
          <a:spLocks noChangeShapeType="1"/>
        </xdr:cNvSpPr>
      </xdr:nvSpPr>
      <xdr:spPr bwMode="auto">
        <a:xfrm flipV="1">
          <a:off x="9576954" y="3730856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969818</xdr:colOff>
      <xdr:row>92</xdr:row>
      <xdr:rowOff>24246</xdr:rowOff>
    </xdr:from>
    <xdr:to>
      <xdr:col>5</xdr:col>
      <xdr:colOff>1179368</xdr:colOff>
      <xdr:row>92</xdr:row>
      <xdr:rowOff>262371</xdr:rowOff>
    </xdr:to>
    <xdr:sp macro="" textlink="">
      <xdr:nvSpPr>
        <xdr:cNvPr id="1660892" name="Line 67"/>
        <xdr:cNvSpPr>
          <a:spLocks noChangeShapeType="1"/>
        </xdr:cNvSpPr>
      </xdr:nvSpPr>
      <xdr:spPr bwMode="auto">
        <a:xfrm flipV="1">
          <a:off x="9576954" y="3691197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526704</xdr:colOff>
      <xdr:row>121</xdr:row>
      <xdr:rowOff>212926</xdr:rowOff>
    </xdr:from>
    <xdr:to>
      <xdr:col>5</xdr:col>
      <xdr:colOff>783879</xdr:colOff>
      <xdr:row>122</xdr:row>
      <xdr:rowOff>215728</xdr:rowOff>
    </xdr:to>
    <xdr:sp macro="" textlink="">
      <xdr:nvSpPr>
        <xdr:cNvPr id="1660893" name="Rectangle 1"/>
        <xdr:cNvSpPr>
          <a:spLocks noChangeArrowheads="1"/>
        </xdr:cNvSpPr>
      </xdr:nvSpPr>
      <xdr:spPr bwMode="auto">
        <a:xfrm>
          <a:off x="6006380" y="28149191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526704</xdr:colOff>
      <xdr:row>122</xdr:row>
      <xdr:rowOff>212927</xdr:rowOff>
    </xdr:from>
    <xdr:to>
      <xdr:col>5</xdr:col>
      <xdr:colOff>783879</xdr:colOff>
      <xdr:row>123</xdr:row>
      <xdr:rowOff>215728</xdr:rowOff>
    </xdr:to>
    <xdr:sp macro="" textlink="">
      <xdr:nvSpPr>
        <xdr:cNvPr id="1660894" name="Rectangle 2"/>
        <xdr:cNvSpPr>
          <a:spLocks noChangeArrowheads="1"/>
        </xdr:cNvSpPr>
      </xdr:nvSpPr>
      <xdr:spPr bwMode="auto">
        <a:xfrm>
          <a:off x="6006380" y="28384515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574329</xdr:colOff>
      <xdr:row>122</xdr:row>
      <xdr:rowOff>15703</xdr:rowOff>
    </xdr:from>
    <xdr:to>
      <xdr:col>5</xdr:col>
      <xdr:colOff>783879</xdr:colOff>
      <xdr:row>122</xdr:row>
      <xdr:rowOff>215728</xdr:rowOff>
    </xdr:to>
    <xdr:sp macro="" textlink="">
      <xdr:nvSpPr>
        <xdr:cNvPr id="1660896" name="Line 67"/>
        <xdr:cNvSpPr>
          <a:spLocks noChangeShapeType="1"/>
        </xdr:cNvSpPr>
      </xdr:nvSpPr>
      <xdr:spPr bwMode="auto">
        <a:xfrm flipV="1">
          <a:off x="6054005" y="28187291"/>
          <a:ext cx="20955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571500</xdr:colOff>
      <xdr:row>152</xdr:row>
      <xdr:rowOff>2801</xdr:rowOff>
    </xdr:from>
    <xdr:to>
      <xdr:col>5</xdr:col>
      <xdr:colOff>776720</xdr:colOff>
      <xdr:row>153</xdr:row>
      <xdr:rowOff>33618</xdr:rowOff>
    </xdr:to>
    <xdr:sp macro="" textlink="">
      <xdr:nvSpPr>
        <xdr:cNvPr id="1660897" name="Rectangle 1"/>
        <xdr:cNvSpPr>
          <a:spLocks noChangeArrowheads="1"/>
        </xdr:cNvSpPr>
      </xdr:nvSpPr>
      <xdr:spPr bwMode="auto">
        <a:xfrm flipH="1">
          <a:off x="6051176" y="35166860"/>
          <a:ext cx="205220" cy="2661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560295</xdr:colOff>
      <xdr:row>153</xdr:row>
      <xdr:rowOff>2801</xdr:rowOff>
    </xdr:from>
    <xdr:to>
      <xdr:col>5</xdr:col>
      <xdr:colOff>776720</xdr:colOff>
      <xdr:row>154</xdr:row>
      <xdr:rowOff>67234</xdr:rowOff>
    </xdr:to>
    <xdr:sp macro="" textlink="">
      <xdr:nvSpPr>
        <xdr:cNvPr id="1660898" name="Rectangle 2"/>
        <xdr:cNvSpPr>
          <a:spLocks noChangeArrowheads="1"/>
        </xdr:cNvSpPr>
      </xdr:nvSpPr>
      <xdr:spPr bwMode="auto">
        <a:xfrm flipH="1">
          <a:off x="6039971" y="35402183"/>
          <a:ext cx="216425" cy="29975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593912</xdr:colOff>
      <xdr:row>152</xdr:row>
      <xdr:rowOff>3463</xdr:rowOff>
    </xdr:from>
    <xdr:to>
      <xdr:col>5</xdr:col>
      <xdr:colOff>776720</xdr:colOff>
      <xdr:row>153</xdr:row>
      <xdr:rowOff>33617</xdr:rowOff>
    </xdr:to>
    <xdr:sp macro="" textlink="">
      <xdr:nvSpPr>
        <xdr:cNvPr id="1660900" name="Line 67"/>
        <xdr:cNvSpPr>
          <a:spLocks noChangeShapeType="1"/>
        </xdr:cNvSpPr>
      </xdr:nvSpPr>
      <xdr:spPr bwMode="auto">
        <a:xfrm flipV="1">
          <a:off x="6073588" y="35167522"/>
          <a:ext cx="182808" cy="26547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906607</xdr:colOff>
      <xdr:row>63</xdr:row>
      <xdr:rowOff>392256</xdr:rowOff>
    </xdr:from>
    <xdr:to>
      <xdr:col>5</xdr:col>
      <xdr:colOff>1163782</xdr:colOff>
      <xdr:row>64</xdr:row>
      <xdr:rowOff>239856</xdr:rowOff>
    </xdr:to>
    <xdr:sp macro="" textlink="">
      <xdr:nvSpPr>
        <xdr:cNvPr id="1660905" name="Rectangle 1"/>
        <xdr:cNvSpPr>
          <a:spLocks noChangeArrowheads="1"/>
        </xdr:cNvSpPr>
      </xdr:nvSpPr>
      <xdr:spPr bwMode="auto">
        <a:xfrm>
          <a:off x="9513743" y="25468983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906607</xdr:colOff>
      <xdr:row>64</xdr:row>
      <xdr:rowOff>392256</xdr:rowOff>
    </xdr:from>
    <xdr:to>
      <xdr:col>5</xdr:col>
      <xdr:colOff>1163782</xdr:colOff>
      <xdr:row>65</xdr:row>
      <xdr:rowOff>239856</xdr:rowOff>
    </xdr:to>
    <xdr:sp macro="" textlink="">
      <xdr:nvSpPr>
        <xdr:cNvPr id="1660906" name="Rectangle 2"/>
        <xdr:cNvSpPr>
          <a:spLocks noChangeArrowheads="1"/>
        </xdr:cNvSpPr>
      </xdr:nvSpPr>
      <xdr:spPr bwMode="auto">
        <a:xfrm>
          <a:off x="9513743" y="2588462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954232</xdr:colOff>
      <xdr:row>65</xdr:row>
      <xdr:rowOff>1731</xdr:rowOff>
    </xdr:from>
    <xdr:to>
      <xdr:col>5</xdr:col>
      <xdr:colOff>1163782</xdr:colOff>
      <xdr:row>65</xdr:row>
      <xdr:rowOff>230331</xdr:rowOff>
    </xdr:to>
    <xdr:sp macro="" textlink="">
      <xdr:nvSpPr>
        <xdr:cNvPr id="1660907" name="Line 67"/>
        <xdr:cNvSpPr>
          <a:spLocks noChangeShapeType="1"/>
        </xdr:cNvSpPr>
      </xdr:nvSpPr>
      <xdr:spPr bwMode="auto">
        <a:xfrm flipV="1">
          <a:off x="9561368" y="25909731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954232</xdr:colOff>
      <xdr:row>64</xdr:row>
      <xdr:rowOff>11256</xdr:rowOff>
    </xdr:from>
    <xdr:to>
      <xdr:col>5</xdr:col>
      <xdr:colOff>1163782</xdr:colOff>
      <xdr:row>64</xdr:row>
      <xdr:rowOff>249381</xdr:rowOff>
    </xdr:to>
    <xdr:sp macro="" textlink="">
      <xdr:nvSpPr>
        <xdr:cNvPr id="1660908" name="Line 67"/>
        <xdr:cNvSpPr>
          <a:spLocks noChangeShapeType="1"/>
        </xdr:cNvSpPr>
      </xdr:nvSpPr>
      <xdr:spPr bwMode="auto">
        <a:xfrm flipV="1">
          <a:off x="9561368" y="2550362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935182</xdr:colOff>
      <xdr:row>122</xdr:row>
      <xdr:rowOff>-1</xdr:rowOff>
    </xdr:from>
    <xdr:to>
      <xdr:col>5</xdr:col>
      <xdr:colOff>1192357</xdr:colOff>
      <xdr:row>122</xdr:row>
      <xdr:rowOff>266699</xdr:rowOff>
    </xdr:to>
    <xdr:sp macro="" textlink="">
      <xdr:nvSpPr>
        <xdr:cNvPr id="1660909" name="Rectangle 1"/>
        <xdr:cNvSpPr>
          <a:spLocks noChangeArrowheads="1"/>
        </xdr:cNvSpPr>
      </xdr:nvSpPr>
      <xdr:spPr bwMode="auto">
        <a:xfrm>
          <a:off x="9542318" y="4854286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935182</xdr:colOff>
      <xdr:row>123</xdr:row>
      <xdr:rowOff>0</xdr:rowOff>
    </xdr:from>
    <xdr:to>
      <xdr:col>5</xdr:col>
      <xdr:colOff>1192357</xdr:colOff>
      <xdr:row>123</xdr:row>
      <xdr:rowOff>266700</xdr:rowOff>
    </xdr:to>
    <xdr:sp macro="" textlink="">
      <xdr:nvSpPr>
        <xdr:cNvPr id="1660910" name="Rectangle 2"/>
        <xdr:cNvSpPr>
          <a:spLocks noChangeArrowheads="1"/>
        </xdr:cNvSpPr>
      </xdr:nvSpPr>
      <xdr:spPr bwMode="auto">
        <a:xfrm>
          <a:off x="9542318" y="489585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982807</xdr:colOff>
      <xdr:row>123</xdr:row>
      <xdr:rowOff>19050</xdr:rowOff>
    </xdr:from>
    <xdr:to>
      <xdr:col>5</xdr:col>
      <xdr:colOff>1192357</xdr:colOff>
      <xdr:row>123</xdr:row>
      <xdr:rowOff>257175</xdr:rowOff>
    </xdr:to>
    <xdr:sp macro="" textlink="">
      <xdr:nvSpPr>
        <xdr:cNvPr id="1660911" name="Line 67"/>
        <xdr:cNvSpPr>
          <a:spLocks noChangeShapeType="1"/>
        </xdr:cNvSpPr>
      </xdr:nvSpPr>
      <xdr:spPr bwMode="auto">
        <a:xfrm flipV="1">
          <a:off x="9589943" y="489775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982807</xdr:colOff>
      <xdr:row>122</xdr:row>
      <xdr:rowOff>38099</xdr:rowOff>
    </xdr:from>
    <xdr:to>
      <xdr:col>5</xdr:col>
      <xdr:colOff>1192357</xdr:colOff>
      <xdr:row>122</xdr:row>
      <xdr:rowOff>276224</xdr:rowOff>
    </xdr:to>
    <xdr:sp macro="" textlink="">
      <xdr:nvSpPr>
        <xdr:cNvPr id="1660912" name="Line 67"/>
        <xdr:cNvSpPr>
          <a:spLocks noChangeShapeType="1"/>
        </xdr:cNvSpPr>
      </xdr:nvSpPr>
      <xdr:spPr bwMode="auto">
        <a:xfrm flipV="1">
          <a:off x="9589943" y="4858096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661148</xdr:colOff>
      <xdr:row>181</xdr:row>
      <xdr:rowOff>5399</xdr:rowOff>
    </xdr:from>
    <xdr:to>
      <xdr:col>6</xdr:col>
      <xdr:colOff>38099</xdr:colOff>
      <xdr:row>182</xdr:row>
      <xdr:rowOff>33616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6140824" y="42173134"/>
          <a:ext cx="161363" cy="26354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627530</xdr:colOff>
      <xdr:row>182</xdr:row>
      <xdr:rowOff>5398</xdr:rowOff>
    </xdr:from>
    <xdr:to>
      <xdr:col>6</xdr:col>
      <xdr:colOff>38099</xdr:colOff>
      <xdr:row>183</xdr:row>
      <xdr:rowOff>11206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6107206" y="42408457"/>
          <a:ext cx="194981" cy="241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694765</xdr:colOff>
      <xdr:row>181</xdr:row>
      <xdr:rowOff>34636</xdr:rowOff>
    </xdr:from>
    <xdr:to>
      <xdr:col>6</xdr:col>
      <xdr:colOff>38099</xdr:colOff>
      <xdr:row>182</xdr:row>
      <xdr:rowOff>11206</xdr:rowOff>
    </xdr:to>
    <xdr:sp macro="" textlink="">
      <xdr:nvSpPr>
        <xdr:cNvPr id="45" name="Line 67"/>
        <xdr:cNvSpPr>
          <a:spLocks noChangeShapeType="1"/>
        </xdr:cNvSpPr>
      </xdr:nvSpPr>
      <xdr:spPr bwMode="auto">
        <a:xfrm flipV="1">
          <a:off x="6174441" y="42202371"/>
          <a:ext cx="127746" cy="21189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4</xdr:row>
      <xdr:rowOff>34738</xdr:rowOff>
    </xdr:from>
    <xdr:to>
      <xdr:col>5</xdr:col>
      <xdr:colOff>782171</xdr:colOff>
      <xdr:row>5</xdr:row>
      <xdr:rowOff>11206</xdr:rowOff>
    </xdr:to>
    <xdr:sp macro="" textlink="">
      <xdr:nvSpPr>
        <xdr:cNvPr id="38" name="Rectangle 1"/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4</xdr:row>
      <xdr:rowOff>72837</xdr:rowOff>
    </xdr:from>
    <xdr:to>
      <xdr:col>5</xdr:col>
      <xdr:colOff>781050</xdr:colOff>
      <xdr:row>4</xdr:row>
      <xdr:rowOff>212911</xdr:rowOff>
    </xdr:to>
    <xdr:sp macro="" textlink="">
      <xdr:nvSpPr>
        <xdr:cNvPr id="39" name="Line 67"/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5</xdr:row>
      <xdr:rowOff>19051</xdr:rowOff>
    </xdr:from>
    <xdr:to>
      <xdr:col>6</xdr:col>
      <xdr:colOff>4481</xdr:colOff>
      <xdr:row>5</xdr:row>
      <xdr:rowOff>230842</xdr:rowOff>
    </xdr:to>
    <xdr:sp macro="" textlink="">
      <xdr:nvSpPr>
        <xdr:cNvPr id="46" name="Rectangle 1"/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34</xdr:row>
      <xdr:rowOff>34738</xdr:rowOff>
    </xdr:from>
    <xdr:to>
      <xdr:col>5</xdr:col>
      <xdr:colOff>782171</xdr:colOff>
      <xdr:row>35</xdr:row>
      <xdr:rowOff>11206</xdr:rowOff>
    </xdr:to>
    <xdr:sp macro="" textlink="">
      <xdr:nvSpPr>
        <xdr:cNvPr id="48" name="Rectangle 1"/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34</xdr:row>
      <xdr:rowOff>72837</xdr:rowOff>
    </xdr:from>
    <xdr:to>
      <xdr:col>5</xdr:col>
      <xdr:colOff>781050</xdr:colOff>
      <xdr:row>34</xdr:row>
      <xdr:rowOff>212911</xdr:rowOff>
    </xdr:to>
    <xdr:sp macro="" textlink="">
      <xdr:nvSpPr>
        <xdr:cNvPr id="49" name="Line 67"/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35</xdr:row>
      <xdr:rowOff>19051</xdr:rowOff>
    </xdr:from>
    <xdr:to>
      <xdr:col>6</xdr:col>
      <xdr:colOff>4481</xdr:colOff>
      <xdr:row>35</xdr:row>
      <xdr:rowOff>230842</xdr:rowOff>
    </xdr:to>
    <xdr:sp macro="" textlink="">
      <xdr:nvSpPr>
        <xdr:cNvPr id="50" name="Rectangle 1"/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64</xdr:row>
      <xdr:rowOff>34738</xdr:rowOff>
    </xdr:from>
    <xdr:to>
      <xdr:col>5</xdr:col>
      <xdr:colOff>782171</xdr:colOff>
      <xdr:row>65</xdr:row>
      <xdr:rowOff>11206</xdr:rowOff>
    </xdr:to>
    <xdr:sp macro="" textlink="">
      <xdr:nvSpPr>
        <xdr:cNvPr id="52" name="Rectangle 1"/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64</xdr:row>
      <xdr:rowOff>72837</xdr:rowOff>
    </xdr:from>
    <xdr:to>
      <xdr:col>5</xdr:col>
      <xdr:colOff>781050</xdr:colOff>
      <xdr:row>64</xdr:row>
      <xdr:rowOff>212911</xdr:rowOff>
    </xdr:to>
    <xdr:sp macro="" textlink="">
      <xdr:nvSpPr>
        <xdr:cNvPr id="53" name="Line 67"/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65</xdr:row>
      <xdr:rowOff>19051</xdr:rowOff>
    </xdr:from>
    <xdr:to>
      <xdr:col>6</xdr:col>
      <xdr:colOff>4481</xdr:colOff>
      <xdr:row>65</xdr:row>
      <xdr:rowOff>230842</xdr:rowOff>
    </xdr:to>
    <xdr:sp macro="" textlink="">
      <xdr:nvSpPr>
        <xdr:cNvPr id="54" name="Rectangle 1"/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92</xdr:row>
      <xdr:rowOff>34738</xdr:rowOff>
    </xdr:from>
    <xdr:to>
      <xdr:col>5</xdr:col>
      <xdr:colOff>782171</xdr:colOff>
      <xdr:row>93</xdr:row>
      <xdr:rowOff>11206</xdr:rowOff>
    </xdr:to>
    <xdr:sp macro="" textlink="">
      <xdr:nvSpPr>
        <xdr:cNvPr id="56" name="Rectangle 1"/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92</xdr:row>
      <xdr:rowOff>72837</xdr:rowOff>
    </xdr:from>
    <xdr:to>
      <xdr:col>5</xdr:col>
      <xdr:colOff>781050</xdr:colOff>
      <xdr:row>92</xdr:row>
      <xdr:rowOff>212911</xdr:rowOff>
    </xdr:to>
    <xdr:sp macro="" textlink="">
      <xdr:nvSpPr>
        <xdr:cNvPr id="57" name="Line 67"/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93</xdr:row>
      <xdr:rowOff>19051</xdr:rowOff>
    </xdr:from>
    <xdr:to>
      <xdr:col>6</xdr:col>
      <xdr:colOff>4481</xdr:colOff>
      <xdr:row>93</xdr:row>
      <xdr:rowOff>230842</xdr:rowOff>
    </xdr:to>
    <xdr:sp macro="" textlink="">
      <xdr:nvSpPr>
        <xdr:cNvPr id="58" name="Rectangle 1"/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627531</xdr:colOff>
      <xdr:row>210</xdr:row>
      <xdr:rowOff>34738</xdr:rowOff>
    </xdr:from>
    <xdr:to>
      <xdr:col>5</xdr:col>
      <xdr:colOff>782171</xdr:colOff>
      <xdr:row>211</xdr:row>
      <xdr:rowOff>11206</xdr:rowOff>
    </xdr:to>
    <xdr:sp macro="" textlink="">
      <xdr:nvSpPr>
        <xdr:cNvPr id="60" name="Rectangle 1"/>
        <xdr:cNvSpPr>
          <a:spLocks noChangeArrowheads="1"/>
        </xdr:cNvSpPr>
      </xdr:nvSpPr>
      <xdr:spPr bwMode="auto">
        <a:xfrm>
          <a:off x="6140825" y="908797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210</xdr:row>
      <xdr:rowOff>72837</xdr:rowOff>
    </xdr:from>
    <xdr:to>
      <xdr:col>5</xdr:col>
      <xdr:colOff>781050</xdr:colOff>
      <xdr:row>210</xdr:row>
      <xdr:rowOff>212911</xdr:rowOff>
    </xdr:to>
    <xdr:sp macro="" textlink="">
      <xdr:nvSpPr>
        <xdr:cNvPr id="61" name="Line 67"/>
        <xdr:cNvSpPr>
          <a:spLocks noChangeShapeType="1"/>
        </xdr:cNvSpPr>
      </xdr:nvSpPr>
      <xdr:spPr bwMode="auto">
        <a:xfrm flipV="1">
          <a:off x="6174441" y="946896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211</xdr:row>
      <xdr:rowOff>19051</xdr:rowOff>
    </xdr:from>
    <xdr:to>
      <xdr:col>6</xdr:col>
      <xdr:colOff>4481</xdr:colOff>
      <xdr:row>211</xdr:row>
      <xdr:rowOff>230842</xdr:rowOff>
    </xdr:to>
    <xdr:sp macro="" textlink="">
      <xdr:nvSpPr>
        <xdr:cNvPr id="62" name="Rectangle 1"/>
        <xdr:cNvSpPr>
          <a:spLocks noChangeArrowheads="1"/>
        </xdr:cNvSpPr>
      </xdr:nvSpPr>
      <xdr:spPr bwMode="auto">
        <a:xfrm>
          <a:off x="6147547" y="1128433"/>
          <a:ext cx="15464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0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1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2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3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4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5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6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7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8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89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0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1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2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3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4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5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6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7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8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399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0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1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2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3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4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5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6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7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08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1038225</xdr:colOff>
      <xdr:row>94</xdr:row>
      <xdr:rowOff>76200</xdr:rowOff>
    </xdr:from>
    <xdr:to>
      <xdr:col>6</xdr:col>
      <xdr:colOff>66675</xdr:colOff>
      <xdr:row>94</xdr:row>
      <xdr:rowOff>342900</xdr:rowOff>
    </xdr:to>
    <xdr:sp macro="" textlink="">
      <xdr:nvSpPr>
        <xdr:cNvPr id="1777409" name="Rectangle 1"/>
        <xdr:cNvSpPr>
          <a:spLocks noChangeArrowheads="1"/>
        </xdr:cNvSpPr>
      </xdr:nvSpPr>
      <xdr:spPr bwMode="auto">
        <a:xfrm>
          <a:off x="9124950" y="395001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1038225</xdr:colOff>
      <xdr:row>95</xdr:row>
      <xdr:rowOff>76200</xdr:rowOff>
    </xdr:from>
    <xdr:to>
      <xdr:col>6</xdr:col>
      <xdr:colOff>66675</xdr:colOff>
      <xdr:row>95</xdr:row>
      <xdr:rowOff>342900</xdr:rowOff>
    </xdr:to>
    <xdr:sp macro="" textlink="">
      <xdr:nvSpPr>
        <xdr:cNvPr id="1777410" name="Rectangle 2"/>
        <xdr:cNvSpPr>
          <a:spLocks noChangeArrowheads="1"/>
        </xdr:cNvSpPr>
      </xdr:nvSpPr>
      <xdr:spPr bwMode="auto">
        <a:xfrm>
          <a:off x="9124950" y="399192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1085850</xdr:colOff>
      <xdr:row>94</xdr:row>
      <xdr:rowOff>114300</xdr:rowOff>
    </xdr:from>
    <xdr:to>
      <xdr:col>6</xdr:col>
      <xdr:colOff>66675</xdr:colOff>
      <xdr:row>94</xdr:row>
      <xdr:rowOff>352425</xdr:rowOff>
    </xdr:to>
    <xdr:sp macro="" textlink="">
      <xdr:nvSpPr>
        <xdr:cNvPr id="1777412" name="Line 67"/>
        <xdr:cNvSpPr>
          <a:spLocks noChangeShapeType="1"/>
        </xdr:cNvSpPr>
      </xdr:nvSpPr>
      <xdr:spPr bwMode="auto">
        <a:xfrm flipV="1">
          <a:off x="9172575" y="395382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5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7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29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0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1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2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3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4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5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6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7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39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0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1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2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3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4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5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7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8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49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0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1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2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3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4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5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6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7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59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0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1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2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3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4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5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6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7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8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69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0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1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2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3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4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5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7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79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0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1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2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3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4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5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6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7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89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0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1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2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3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4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5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7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8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499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0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1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2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3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4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5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6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7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8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09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0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1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2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3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4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5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6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7517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18" name="Rectangle 5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19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0" name="Rectangle 3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1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2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3" name="Rectangle 5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4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5" name="Rectangle 3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6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7" name="Rectangle 1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8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29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0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1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2" name="Line 67"/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777533" name="Line 67"/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1004455</xdr:colOff>
      <xdr:row>4</xdr:row>
      <xdr:rowOff>17318</xdr:rowOff>
    </xdr:from>
    <xdr:to>
      <xdr:col>6</xdr:col>
      <xdr:colOff>32039</xdr:colOff>
      <xdr:row>4</xdr:row>
      <xdr:rowOff>280554</xdr:rowOff>
    </xdr:to>
    <xdr:sp macro="" textlink="">
      <xdr:nvSpPr>
        <xdr:cNvPr id="160" name="Rectangle 1"/>
        <xdr:cNvSpPr>
          <a:spLocks noChangeArrowheads="1"/>
        </xdr:cNvSpPr>
      </xdr:nvSpPr>
      <xdr:spPr bwMode="auto">
        <a:xfrm>
          <a:off x="9109364" y="167986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5</xdr:row>
      <xdr:rowOff>17317</xdr:rowOff>
    </xdr:from>
    <xdr:to>
      <xdr:col>6</xdr:col>
      <xdr:colOff>32039</xdr:colOff>
      <xdr:row>5</xdr:row>
      <xdr:rowOff>280553</xdr:rowOff>
    </xdr:to>
    <xdr:sp macro="" textlink="">
      <xdr:nvSpPr>
        <xdr:cNvPr id="161" name="Rectangle 2"/>
        <xdr:cNvSpPr>
          <a:spLocks noChangeArrowheads="1"/>
        </xdr:cNvSpPr>
      </xdr:nvSpPr>
      <xdr:spPr bwMode="auto">
        <a:xfrm>
          <a:off x="9109364" y="20954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4</xdr:row>
      <xdr:rowOff>51954</xdr:rowOff>
    </xdr:from>
    <xdr:to>
      <xdr:col>6</xdr:col>
      <xdr:colOff>32039</xdr:colOff>
      <xdr:row>4</xdr:row>
      <xdr:rowOff>290079</xdr:rowOff>
    </xdr:to>
    <xdr:sp macro="" textlink="">
      <xdr:nvSpPr>
        <xdr:cNvPr id="163" name="Line 67"/>
        <xdr:cNvSpPr>
          <a:spLocks noChangeShapeType="1"/>
        </xdr:cNvSpPr>
      </xdr:nvSpPr>
      <xdr:spPr bwMode="auto">
        <a:xfrm flipV="1">
          <a:off x="9156989" y="171449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17318</xdr:rowOff>
    </xdr:from>
    <xdr:to>
      <xdr:col>6</xdr:col>
      <xdr:colOff>49357</xdr:colOff>
      <xdr:row>34</xdr:row>
      <xdr:rowOff>280554</xdr:rowOff>
    </xdr:to>
    <xdr:sp macro="" textlink="">
      <xdr:nvSpPr>
        <xdr:cNvPr id="164" name="Rectangle 1"/>
        <xdr:cNvSpPr>
          <a:spLocks noChangeArrowheads="1"/>
        </xdr:cNvSpPr>
      </xdr:nvSpPr>
      <xdr:spPr bwMode="auto">
        <a:xfrm>
          <a:off x="9126682" y="141662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17318</xdr:rowOff>
    </xdr:from>
    <xdr:to>
      <xdr:col>6</xdr:col>
      <xdr:colOff>49357</xdr:colOff>
      <xdr:row>35</xdr:row>
      <xdr:rowOff>280554</xdr:rowOff>
    </xdr:to>
    <xdr:sp macro="" textlink="">
      <xdr:nvSpPr>
        <xdr:cNvPr id="165" name="Rectangle 2"/>
        <xdr:cNvSpPr>
          <a:spLocks noChangeArrowheads="1"/>
        </xdr:cNvSpPr>
      </xdr:nvSpPr>
      <xdr:spPr bwMode="auto">
        <a:xfrm>
          <a:off x="9126682" y="145819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51954</xdr:rowOff>
    </xdr:from>
    <xdr:to>
      <xdr:col>6</xdr:col>
      <xdr:colOff>49357</xdr:colOff>
      <xdr:row>34</xdr:row>
      <xdr:rowOff>290079</xdr:rowOff>
    </xdr:to>
    <xdr:sp macro="" textlink="">
      <xdr:nvSpPr>
        <xdr:cNvPr id="167" name="Line 67"/>
        <xdr:cNvSpPr>
          <a:spLocks noChangeShapeType="1"/>
        </xdr:cNvSpPr>
      </xdr:nvSpPr>
      <xdr:spPr bwMode="auto">
        <a:xfrm flipV="1">
          <a:off x="9174307" y="142009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987137</xdr:colOff>
      <xdr:row>64</xdr:row>
      <xdr:rowOff>34637</xdr:rowOff>
    </xdr:from>
    <xdr:to>
      <xdr:col>6</xdr:col>
      <xdr:colOff>14721</xdr:colOff>
      <xdr:row>64</xdr:row>
      <xdr:rowOff>297873</xdr:rowOff>
    </xdr:to>
    <xdr:sp macro="" textlink="">
      <xdr:nvSpPr>
        <xdr:cNvPr id="168" name="Rectangle 1"/>
        <xdr:cNvSpPr>
          <a:spLocks noChangeArrowheads="1"/>
        </xdr:cNvSpPr>
      </xdr:nvSpPr>
      <xdr:spPr bwMode="auto">
        <a:xfrm>
          <a:off x="9092046" y="266700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987137</xdr:colOff>
      <xdr:row>65</xdr:row>
      <xdr:rowOff>34637</xdr:rowOff>
    </xdr:from>
    <xdr:to>
      <xdr:col>6</xdr:col>
      <xdr:colOff>14721</xdr:colOff>
      <xdr:row>65</xdr:row>
      <xdr:rowOff>297873</xdr:rowOff>
    </xdr:to>
    <xdr:sp macro="" textlink="">
      <xdr:nvSpPr>
        <xdr:cNvPr id="169" name="Rectangle 2"/>
        <xdr:cNvSpPr>
          <a:spLocks noChangeArrowheads="1"/>
        </xdr:cNvSpPr>
      </xdr:nvSpPr>
      <xdr:spPr bwMode="auto">
        <a:xfrm>
          <a:off x="9092046" y="270856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1034762</xdr:colOff>
      <xdr:row>64</xdr:row>
      <xdr:rowOff>69273</xdr:rowOff>
    </xdr:from>
    <xdr:to>
      <xdr:col>6</xdr:col>
      <xdr:colOff>14721</xdr:colOff>
      <xdr:row>64</xdr:row>
      <xdr:rowOff>307398</xdr:rowOff>
    </xdr:to>
    <xdr:sp macro="" textlink="">
      <xdr:nvSpPr>
        <xdr:cNvPr id="171" name="Line 67"/>
        <xdr:cNvSpPr>
          <a:spLocks noChangeShapeType="1"/>
        </xdr:cNvSpPr>
      </xdr:nvSpPr>
      <xdr:spPr bwMode="auto">
        <a:xfrm flipV="1">
          <a:off x="9139671" y="2670463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1015711</xdr:colOff>
      <xdr:row>3</xdr:row>
      <xdr:rowOff>405245</xdr:rowOff>
    </xdr:from>
    <xdr:to>
      <xdr:col>6</xdr:col>
      <xdr:colOff>43295</xdr:colOff>
      <xdr:row>4</xdr:row>
      <xdr:rowOff>252846</xdr:rowOff>
    </xdr:to>
    <xdr:sp macro="" textlink="">
      <xdr:nvSpPr>
        <xdr:cNvPr id="1726992" name="Rectangle 1"/>
        <xdr:cNvSpPr>
          <a:spLocks noChangeArrowheads="1"/>
        </xdr:cNvSpPr>
      </xdr:nvSpPr>
      <xdr:spPr bwMode="auto">
        <a:xfrm>
          <a:off x="9120620" y="1652154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1015711</xdr:colOff>
      <xdr:row>4</xdr:row>
      <xdr:rowOff>405246</xdr:rowOff>
    </xdr:from>
    <xdr:to>
      <xdr:col>6</xdr:col>
      <xdr:colOff>43295</xdr:colOff>
      <xdr:row>5</xdr:row>
      <xdr:rowOff>252845</xdr:rowOff>
    </xdr:to>
    <xdr:sp macro="" textlink="">
      <xdr:nvSpPr>
        <xdr:cNvPr id="1726993" name="Rectangle 2"/>
        <xdr:cNvSpPr>
          <a:spLocks noChangeArrowheads="1"/>
        </xdr:cNvSpPr>
      </xdr:nvSpPr>
      <xdr:spPr bwMode="auto">
        <a:xfrm>
          <a:off x="9120620" y="206779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1063336</xdr:colOff>
      <xdr:row>4</xdr:row>
      <xdr:rowOff>27709</xdr:rowOff>
    </xdr:from>
    <xdr:to>
      <xdr:col>6</xdr:col>
      <xdr:colOff>43295</xdr:colOff>
      <xdr:row>4</xdr:row>
      <xdr:rowOff>262371</xdr:rowOff>
    </xdr:to>
    <xdr:sp macro="" textlink="">
      <xdr:nvSpPr>
        <xdr:cNvPr id="1726995" name="Line 67"/>
        <xdr:cNvSpPr>
          <a:spLocks noChangeShapeType="1"/>
        </xdr:cNvSpPr>
      </xdr:nvSpPr>
      <xdr:spPr bwMode="auto">
        <a:xfrm flipV="1">
          <a:off x="9168245" y="1690254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1012248</xdr:colOff>
      <xdr:row>34</xdr:row>
      <xdr:rowOff>24246</xdr:rowOff>
    </xdr:from>
    <xdr:to>
      <xdr:col>6</xdr:col>
      <xdr:colOff>39832</xdr:colOff>
      <xdr:row>34</xdr:row>
      <xdr:rowOff>290946</xdr:rowOff>
    </xdr:to>
    <xdr:sp macro="" textlink="">
      <xdr:nvSpPr>
        <xdr:cNvPr id="1726998" name="Rectangle 1"/>
        <xdr:cNvSpPr>
          <a:spLocks noChangeArrowheads="1"/>
        </xdr:cNvSpPr>
      </xdr:nvSpPr>
      <xdr:spPr bwMode="auto">
        <a:xfrm>
          <a:off x="9117157" y="1417320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1012248</xdr:colOff>
      <xdr:row>35</xdr:row>
      <xdr:rowOff>24246</xdr:rowOff>
    </xdr:from>
    <xdr:to>
      <xdr:col>6</xdr:col>
      <xdr:colOff>39832</xdr:colOff>
      <xdr:row>35</xdr:row>
      <xdr:rowOff>290946</xdr:rowOff>
    </xdr:to>
    <xdr:sp macro="" textlink="">
      <xdr:nvSpPr>
        <xdr:cNvPr id="1726999" name="Rectangle 2"/>
        <xdr:cNvSpPr>
          <a:spLocks noChangeArrowheads="1"/>
        </xdr:cNvSpPr>
      </xdr:nvSpPr>
      <xdr:spPr bwMode="auto">
        <a:xfrm>
          <a:off x="9117157" y="1458883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1059873</xdr:colOff>
      <xdr:row>34</xdr:row>
      <xdr:rowOff>62346</xdr:rowOff>
    </xdr:from>
    <xdr:to>
      <xdr:col>6</xdr:col>
      <xdr:colOff>39832</xdr:colOff>
      <xdr:row>34</xdr:row>
      <xdr:rowOff>300471</xdr:rowOff>
    </xdr:to>
    <xdr:sp macro="" textlink="">
      <xdr:nvSpPr>
        <xdr:cNvPr id="1727001" name="Line 67"/>
        <xdr:cNvSpPr>
          <a:spLocks noChangeShapeType="1"/>
        </xdr:cNvSpPr>
      </xdr:nvSpPr>
      <xdr:spPr bwMode="auto">
        <a:xfrm flipV="1">
          <a:off x="9164782" y="1421130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1094508</xdr:colOff>
      <xdr:row>63</xdr:row>
      <xdr:rowOff>405246</xdr:rowOff>
    </xdr:from>
    <xdr:to>
      <xdr:col>6</xdr:col>
      <xdr:colOff>122092</xdr:colOff>
      <xdr:row>64</xdr:row>
      <xdr:rowOff>252845</xdr:rowOff>
    </xdr:to>
    <xdr:sp macro="" textlink="">
      <xdr:nvSpPr>
        <xdr:cNvPr id="1727002" name="Rectangle 1"/>
        <xdr:cNvSpPr>
          <a:spLocks noChangeArrowheads="1"/>
        </xdr:cNvSpPr>
      </xdr:nvSpPr>
      <xdr:spPr bwMode="auto">
        <a:xfrm>
          <a:off x="9199417" y="266249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1094508</xdr:colOff>
      <xdr:row>64</xdr:row>
      <xdr:rowOff>405245</xdr:rowOff>
    </xdr:from>
    <xdr:to>
      <xdr:col>6</xdr:col>
      <xdr:colOff>122092</xdr:colOff>
      <xdr:row>65</xdr:row>
      <xdr:rowOff>252845</xdr:rowOff>
    </xdr:to>
    <xdr:sp macro="" textlink="">
      <xdr:nvSpPr>
        <xdr:cNvPr id="1727003" name="Rectangle 2"/>
        <xdr:cNvSpPr>
          <a:spLocks noChangeArrowheads="1"/>
        </xdr:cNvSpPr>
      </xdr:nvSpPr>
      <xdr:spPr bwMode="auto">
        <a:xfrm>
          <a:off x="9199417" y="270406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1142133</xdr:colOff>
      <xdr:row>64</xdr:row>
      <xdr:rowOff>27709</xdr:rowOff>
    </xdr:from>
    <xdr:to>
      <xdr:col>6</xdr:col>
      <xdr:colOff>122092</xdr:colOff>
      <xdr:row>64</xdr:row>
      <xdr:rowOff>262370</xdr:rowOff>
    </xdr:to>
    <xdr:sp macro="" textlink="">
      <xdr:nvSpPr>
        <xdr:cNvPr id="1727005" name="Line 67"/>
        <xdr:cNvSpPr>
          <a:spLocks noChangeShapeType="1"/>
        </xdr:cNvSpPr>
      </xdr:nvSpPr>
      <xdr:spPr bwMode="auto">
        <a:xfrm flipV="1">
          <a:off x="9247042" y="26663073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1110095</xdr:colOff>
      <xdr:row>63</xdr:row>
      <xdr:rowOff>387928</xdr:rowOff>
    </xdr:from>
    <xdr:to>
      <xdr:col>6</xdr:col>
      <xdr:colOff>137679</xdr:colOff>
      <xdr:row>64</xdr:row>
      <xdr:rowOff>235527</xdr:rowOff>
    </xdr:to>
    <xdr:sp macro="" textlink="">
      <xdr:nvSpPr>
        <xdr:cNvPr id="1773473" name="Rectangle 1"/>
        <xdr:cNvSpPr>
          <a:spLocks noChangeArrowheads="1"/>
        </xdr:cNvSpPr>
      </xdr:nvSpPr>
      <xdr:spPr bwMode="auto">
        <a:xfrm>
          <a:off x="9215004" y="2660765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1110095</xdr:colOff>
      <xdr:row>64</xdr:row>
      <xdr:rowOff>387927</xdr:rowOff>
    </xdr:from>
    <xdr:to>
      <xdr:col>6</xdr:col>
      <xdr:colOff>137679</xdr:colOff>
      <xdr:row>65</xdr:row>
      <xdr:rowOff>235527</xdr:rowOff>
    </xdr:to>
    <xdr:sp macro="" textlink="">
      <xdr:nvSpPr>
        <xdr:cNvPr id="1773474" name="Rectangle 2"/>
        <xdr:cNvSpPr>
          <a:spLocks noChangeArrowheads="1"/>
        </xdr:cNvSpPr>
      </xdr:nvSpPr>
      <xdr:spPr bwMode="auto">
        <a:xfrm>
          <a:off x="9215004" y="2702329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1157720</xdr:colOff>
      <xdr:row>64</xdr:row>
      <xdr:rowOff>10391</xdr:rowOff>
    </xdr:from>
    <xdr:to>
      <xdr:col>6</xdr:col>
      <xdr:colOff>137679</xdr:colOff>
      <xdr:row>64</xdr:row>
      <xdr:rowOff>245052</xdr:rowOff>
    </xdr:to>
    <xdr:sp macro="" textlink="">
      <xdr:nvSpPr>
        <xdr:cNvPr id="1773476" name="Line 67"/>
        <xdr:cNvSpPr>
          <a:spLocks noChangeShapeType="1"/>
        </xdr:cNvSpPr>
      </xdr:nvSpPr>
      <xdr:spPr bwMode="auto">
        <a:xfrm flipV="1">
          <a:off x="9262629" y="2664575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783647</xdr:colOff>
      <xdr:row>4</xdr:row>
      <xdr:rowOff>58882</xdr:rowOff>
    </xdr:from>
    <xdr:to>
      <xdr:col>6</xdr:col>
      <xdr:colOff>96981</xdr:colOff>
      <xdr:row>5</xdr:row>
      <xdr:rowOff>1070</xdr:rowOff>
    </xdr:to>
    <xdr:sp macro="" textlink="">
      <xdr:nvSpPr>
        <xdr:cNvPr id="1773477" name="Rectangle 1"/>
        <xdr:cNvSpPr>
          <a:spLocks noChangeArrowheads="1"/>
        </xdr:cNvSpPr>
      </xdr:nvSpPr>
      <xdr:spPr bwMode="auto">
        <a:xfrm>
          <a:off x="5971971" y="1000176"/>
          <a:ext cx="97745" cy="1775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1069397</xdr:colOff>
      <xdr:row>5</xdr:row>
      <xdr:rowOff>58882</xdr:rowOff>
    </xdr:from>
    <xdr:to>
      <xdr:col>6</xdr:col>
      <xdr:colOff>96981</xdr:colOff>
      <xdr:row>5</xdr:row>
      <xdr:rowOff>322118</xdr:rowOff>
    </xdr:to>
    <xdr:sp macro="" textlink="">
      <xdr:nvSpPr>
        <xdr:cNvPr id="1773478" name="Rectangle 2"/>
        <xdr:cNvSpPr>
          <a:spLocks noChangeArrowheads="1"/>
        </xdr:cNvSpPr>
      </xdr:nvSpPr>
      <xdr:spPr bwMode="auto">
        <a:xfrm>
          <a:off x="9174306" y="21370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1117022</xdr:colOff>
      <xdr:row>4</xdr:row>
      <xdr:rowOff>96982</xdr:rowOff>
    </xdr:from>
    <xdr:to>
      <xdr:col>6</xdr:col>
      <xdr:colOff>96981</xdr:colOff>
      <xdr:row>4</xdr:row>
      <xdr:rowOff>331644</xdr:rowOff>
    </xdr:to>
    <xdr:sp macro="" textlink="">
      <xdr:nvSpPr>
        <xdr:cNvPr id="1773480" name="Line 67"/>
        <xdr:cNvSpPr>
          <a:spLocks noChangeShapeType="1"/>
        </xdr:cNvSpPr>
      </xdr:nvSpPr>
      <xdr:spPr bwMode="auto">
        <a:xfrm flipV="1">
          <a:off x="9221931" y="1759527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783647</xdr:colOff>
      <xdr:row>34</xdr:row>
      <xdr:rowOff>58882</xdr:rowOff>
    </xdr:from>
    <xdr:to>
      <xdr:col>6</xdr:col>
      <xdr:colOff>96981</xdr:colOff>
      <xdr:row>35</xdr:row>
      <xdr:rowOff>1070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5971971" y="1000176"/>
          <a:ext cx="97745" cy="1775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1069397</xdr:colOff>
      <xdr:row>35</xdr:row>
      <xdr:rowOff>58882</xdr:rowOff>
    </xdr:from>
    <xdr:to>
      <xdr:col>6</xdr:col>
      <xdr:colOff>96981</xdr:colOff>
      <xdr:row>35</xdr:row>
      <xdr:rowOff>322118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5971971" y="1235500"/>
          <a:ext cx="97745" cy="1775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1117022</xdr:colOff>
      <xdr:row>34</xdr:row>
      <xdr:rowOff>96982</xdr:rowOff>
    </xdr:from>
    <xdr:to>
      <xdr:col>6</xdr:col>
      <xdr:colOff>96981</xdr:colOff>
      <xdr:row>34</xdr:row>
      <xdr:rowOff>331644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5971971" y="1038276"/>
          <a:ext cx="97745" cy="13941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1036493</xdr:colOff>
      <xdr:row>34</xdr:row>
      <xdr:rowOff>16453</xdr:rowOff>
    </xdr:from>
    <xdr:to>
      <xdr:col>6</xdr:col>
      <xdr:colOff>64077</xdr:colOff>
      <xdr:row>34</xdr:row>
      <xdr:rowOff>279689</xdr:rowOff>
    </xdr:to>
    <xdr:sp macro="" textlink="">
      <xdr:nvSpPr>
        <xdr:cNvPr id="1783503" name="Rectangle 1"/>
        <xdr:cNvSpPr>
          <a:spLocks noChangeArrowheads="1"/>
        </xdr:cNvSpPr>
      </xdr:nvSpPr>
      <xdr:spPr bwMode="auto">
        <a:xfrm>
          <a:off x="9141402" y="1416540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1036493</xdr:colOff>
      <xdr:row>35</xdr:row>
      <xdr:rowOff>16453</xdr:rowOff>
    </xdr:from>
    <xdr:to>
      <xdr:col>6</xdr:col>
      <xdr:colOff>64077</xdr:colOff>
      <xdr:row>35</xdr:row>
      <xdr:rowOff>279689</xdr:rowOff>
    </xdr:to>
    <xdr:sp macro="" textlink="">
      <xdr:nvSpPr>
        <xdr:cNvPr id="1783504" name="Rectangle 2"/>
        <xdr:cNvSpPr>
          <a:spLocks noChangeArrowheads="1"/>
        </xdr:cNvSpPr>
      </xdr:nvSpPr>
      <xdr:spPr bwMode="auto">
        <a:xfrm>
          <a:off x="9141402" y="1458104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1084118</xdr:colOff>
      <xdr:row>34</xdr:row>
      <xdr:rowOff>54553</xdr:rowOff>
    </xdr:from>
    <xdr:to>
      <xdr:col>6</xdr:col>
      <xdr:colOff>64077</xdr:colOff>
      <xdr:row>34</xdr:row>
      <xdr:rowOff>289214</xdr:rowOff>
    </xdr:to>
    <xdr:sp macro="" textlink="">
      <xdr:nvSpPr>
        <xdr:cNvPr id="1783506" name="Line 67"/>
        <xdr:cNvSpPr>
          <a:spLocks noChangeShapeType="1"/>
        </xdr:cNvSpPr>
      </xdr:nvSpPr>
      <xdr:spPr bwMode="auto">
        <a:xfrm flipV="1">
          <a:off x="9189027" y="14203508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1037359</xdr:colOff>
      <xdr:row>4</xdr:row>
      <xdr:rowOff>24246</xdr:rowOff>
    </xdr:from>
    <xdr:to>
      <xdr:col>6</xdr:col>
      <xdr:colOff>64943</xdr:colOff>
      <xdr:row>4</xdr:row>
      <xdr:rowOff>287483</xdr:rowOff>
    </xdr:to>
    <xdr:sp macro="" textlink="">
      <xdr:nvSpPr>
        <xdr:cNvPr id="1783507" name="Rectangle 1"/>
        <xdr:cNvSpPr>
          <a:spLocks noChangeArrowheads="1"/>
        </xdr:cNvSpPr>
      </xdr:nvSpPr>
      <xdr:spPr bwMode="auto">
        <a:xfrm>
          <a:off x="9142268" y="1686791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1037359</xdr:colOff>
      <xdr:row>5</xdr:row>
      <xdr:rowOff>24246</xdr:rowOff>
    </xdr:from>
    <xdr:to>
      <xdr:col>6</xdr:col>
      <xdr:colOff>64943</xdr:colOff>
      <xdr:row>5</xdr:row>
      <xdr:rowOff>287482</xdr:rowOff>
    </xdr:to>
    <xdr:sp macro="" textlink="">
      <xdr:nvSpPr>
        <xdr:cNvPr id="1783508" name="Rectangle 2"/>
        <xdr:cNvSpPr>
          <a:spLocks noChangeArrowheads="1"/>
        </xdr:cNvSpPr>
      </xdr:nvSpPr>
      <xdr:spPr bwMode="auto">
        <a:xfrm>
          <a:off x="9142268" y="21024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4</xdr:row>
      <xdr:rowOff>62346</xdr:rowOff>
    </xdr:from>
    <xdr:to>
      <xdr:col>6</xdr:col>
      <xdr:colOff>64943</xdr:colOff>
      <xdr:row>4</xdr:row>
      <xdr:rowOff>297008</xdr:rowOff>
    </xdr:to>
    <xdr:sp macro="" textlink="">
      <xdr:nvSpPr>
        <xdr:cNvPr id="1783510" name="Line 67"/>
        <xdr:cNvSpPr>
          <a:spLocks noChangeShapeType="1"/>
        </xdr:cNvSpPr>
      </xdr:nvSpPr>
      <xdr:spPr bwMode="auto">
        <a:xfrm flipV="1">
          <a:off x="9189893" y="1724891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6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7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8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39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0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1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2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3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4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5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6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7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8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49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0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1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2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3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4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5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6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7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8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59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0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1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2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3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4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5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6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7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8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69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0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1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2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3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4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5" name="Rectangle 5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6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7" name="Rectangle 3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8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79" name="Rectangle 1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0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1" name="Rectangle 6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2" name="Rectangle 4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3" name="Rectangle 2"/>
        <xdr:cNvSpPr>
          <a:spLocks noChangeArrowheads="1"/>
        </xdr:cNvSpPr>
      </xdr:nvSpPr>
      <xdr:spPr bwMode="auto">
        <a:xfrm>
          <a:off x="7277100" y="754951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180</xdr:row>
      <xdr:rowOff>0</xdr:rowOff>
    </xdr:from>
    <xdr:to>
      <xdr:col>4</xdr:col>
      <xdr:colOff>619125</xdr:colOff>
      <xdr:row>180</xdr:row>
      <xdr:rowOff>0</xdr:rowOff>
    </xdr:to>
    <xdr:sp macro="" textlink="">
      <xdr:nvSpPr>
        <xdr:cNvPr id="1783584" name="Line 67"/>
        <xdr:cNvSpPr>
          <a:spLocks noChangeShapeType="1"/>
        </xdr:cNvSpPr>
      </xdr:nvSpPr>
      <xdr:spPr bwMode="auto">
        <a:xfrm flipV="1">
          <a:off x="7324725" y="754951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2" name="Rectangle 5"/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3" name="Rectangle 6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4" name="Rectangle 3"/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5" name="Rectangle 4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6" name="Rectangle 2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7" name="Rectangle 5"/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598" name="Rectangle 6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599" name="Rectangle 3"/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0" name="Rectangle 4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184</xdr:row>
      <xdr:rowOff>114300</xdr:rowOff>
    </xdr:from>
    <xdr:to>
      <xdr:col>4</xdr:col>
      <xdr:colOff>619125</xdr:colOff>
      <xdr:row>184</xdr:row>
      <xdr:rowOff>381000</xdr:rowOff>
    </xdr:to>
    <xdr:sp macro="" textlink="">
      <xdr:nvSpPr>
        <xdr:cNvPr id="1783601" name="Rectangle 1"/>
        <xdr:cNvSpPr>
          <a:spLocks noChangeArrowheads="1"/>
        </xdr:cNvSpPr>
      </xdr:nvSpPr>
      <xdr:spPr bwMode="auto">
        <a:xfrm>
          <a:off x="7277100" y="772858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2" name="Rectangle 2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3" name="Rectangle 6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4" name="Rectangle 4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185</xdr:row>
      <xdr:rowOff>114300</xdr:rowOff>
    </xdr:from>
    <xdr:to>
      <xdr:col>4</xdr:col>
      <xdr:colOff>619125</xdr:colOff>
      <xdr:row>185</xdr:row>
      <xdr:rowOff>381000</xdr:rowOff>
    </xdr:to>
    <xdr:sp macro="" textlink="">
      <xdr:nvSpPr>
        <xdr:cNvPr id="1783605" name="Rectangle 2"/>
        <xdr:cNvSpPr>
          <a:spLocks noChangeArrowheads="1"/>
        </xdr:cNvSpPr>
      </xdr:nvSpPr>
      <xdr:spPr bwMode="auto">
        <a:xfrm>
          <a:off x="7277100" y="77704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185</xdr:row>
      <xdr:rowOff>133350</xdr:rowOff>
    </xdr:from>
    <xdr:to>
      <xdr:col>4</xdr:col>
      <xdr:colOff>619125</xdr:colOff>
      <xdr:row>185</xdr:row>
      <xdr:rowOff>371475</xdr:rowOff>
    </xdr:to>
    <xdr:sp macro="" textlink="">
      <xdr:nvSpPr>
        <xdr:cNvPr id="1783606" name="Line 67"/>
        <xdr:cNvSpPr>
          <a:spLocks noChangeShapeType="1"/>
        </xdr:cNvSpPr>
      </xdr:nvSpPr>
      <xdr:spPr bwMode="auto">
        <a:xfrm flipV="1">
          <a:off x="7324725" y="77724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184</xdr:row>
      <xdr:rowOff>152400</xdr:rowOff>
    </xdr:from>
    <xdr:to>
      <xdr:col>4</xdr:col>
      <xdr:colOff>619125</xdr:colOff>
      <xdr:row>184</xdr:row>
      <xdr:rowOff>390525</xdr:rowOff>
    </xdr:to>
    <xdr:sp macro="" textlink="">
      <xdr:nvSpPr>
        <xdr:cNvPr id="1783607" name="Line 67"/>
        <xdr:cNvSpPr>
          <a:spLocks noChangeShapeType="1"/>
        </xdr:cNvSpPr>
      </xdr:nvSpPr>
      <xdr:spPr bwMode="auto">
        <a:xfrm flipV="1">
          <a:off x="7324725" y="773239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1133475</xdr:colOff>
      <xdr:row>64</xdr:row>
      <xdr:rowOff>32038</xdr:rowOff>
    </xdr:from>
    <xdr:to>
      <xdr:col>6</xdr:col>
      <xdr:colOff>161059</xdr:colOff>
      <xdr:row>64</xdr:row>
      <xdr:rowOff>298738</xdr:rowOff>
    </xdr:to>
    <xdr:sp macro="" textlink="">
      <xdr:nvSpPr>
        <xdr:cNvPr id="1783634" name="Rectangle 1"/>
        <xdr:cNvSpPr>
          <a:spLocks noChangeArrowheads="1"/>
        </xdr:cNvSpPr>
      </xdr:nvSpPr>
      <xdr:spPr bwMode="auto">
        <a:xfrm>
          <a:off x="9238384" y="2666740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1133475</xdr:colOff>
      <xdr:row>65</xdr:row>
      <xdr:rowOff>32038</xdr:rowOff>
    </xdr:from>
    <xdr:to>
      <xdr:col>6</xdr:col>
      <xdr:colOff>161059</xdr:colOff>
      <xdr:row>65</xdr:row>
      <xdr:rowOff>298738</xdr:rowOff>
    </xdr:to>
    <xdr:sp macro="" textlink="">
      <xdr:nvSpPr>
        <xdr:cNvPr id="1783635" name="Rectangle 2"/>
        <xdr:cNvSpPr>
          <a:spLocks noChangeArrowheads="1"/>
        </xdr:cNvSpPr>
      </xdr:nvSpPr>
      <xdr:spPr bwMode="auto">
        <a:xfrm>
          <a:off x="9238384" y="2708303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1181100</xdr:colOff>
      <xdr:row>64</xdr:row>
      <xdr:rowOff>70138</xdr:rowOff>
    </xdr:from>
    <xdr:to>
      <xdr:col>6</xdr:col>
      <xdr:colOff>161059</xdr:colOff>
      <xdr:row>64</xdr:row>
      <xdr:rowOff>308263</xdr:rowOff>
    </xdr:to>
    <xdr:sp macro="" textlink="">
      <xdr:nvSpPr>
        <xdr:cNvPr id="1783637" name="Line 67"/>
        <xdr:cNvSpPr>
          <a:spLocks noChangeShapeType="1"/>
        </xdr:cNvSpPr>
      </xdr:nvSpPr>
      <xdr:spPr bwMode="auto">
        <a:xfrm flipV="1">
          <a:off x="9286009" y="2670550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1095376</xdr:colOff>
      <xdr:row>94</xdr:row>
      <xdr:rowOff>28574</xdr:rowOff>
    </xdr:from>
    <xdr:to>
      <xdr:col>6</xdr:col>
      <xdr:colOff>122960</xdr:colOff>
      <xdr:row>94</xdr:row>
      <xdr:rowOff>295274</xdr:rowOff>
    </xdr:to>
    <xdr:sp macro="" textlink="">
      <xdr:nvSpPr>
        <xdr:cNvPr id="108" name="Rectangle 1"/>
        <xdr:cNvSpPr>
          <a:spLocks noChangeArrowheads="1"/>
        </xdr:cNvSpPr>
      </xdr:nvSpPr>
      <xdr:spPr bwMode="auto">
        <a:xfrm>
          <a:off x="9200285" y="39150347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1095376</xdr:colOff>
      <xdr:row>95</xdr:row>
      <xdr:rowOff>28574</xdr:rowOff>
    </xdr:from>
    <xdr:to>
      <xdr:col>6</xdr:col>
      <xdr:colOff>122960</xdr:colOff>
      <xdr:row>95</xdr:row>
      <xdr:rowOff>295274</xdr:rowOff>
    </xdr:to>
    <xdr:sp macro="" textlink="">
      <xdr:nvSpPr>
        <xdr:cNvPr id="109" name="Rectangle 2"/>
        <xdr:cNvSpPr>
          <a:spLocks noChangeArrowheads="1"/>
        </xdr:cNvSpPr>
      </xdr:nvSpPr>
      <xdr:spPr bwMode="auto">
        <a:xfrm>
          <a:off x="9200285" y="3956598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1143001</xdr:colOff>
      <xdr:row>94</xdr:row>
      <xdr:rowOff>66674</xdr:rowOff>
    </xdr:from>
    <xdr:to>
      <xdr:col>6</xdr:col>
      <xdr:colOff>122960</xdr:colOff>
      <xdr:row>94</xdr:row>
      <xdr:rowOff>304799</xdr:rowOff>
    </xdr:to>
    <xdr:sp macro="" textlink="">
      <xdr:nvSpPr>
        <xdr:cNvPr id="111" name="Line 67"/>
        <xdr:cNvSpPr>
          <a:spLocks noChangeShapeType="1"/>
        </xdr:cNvSpPr>
      </xdr:nvSpPr>
      <xdr:spPr bwMode="auto">
        <a:xfrm flipV="1">
          <a:off x="9247910" y="3918844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1178503</xdr:colOff>
      <xdr:row>124</xdr:row>
      <xdr:rowOff>25111</xdr:rowOff>
    </xdr:from>
    <xdr:to>
      <xdr:col>6</xdr:col>
      <xdr:colOff>206087</xdr:colOff>
      <xdr:row>124</xdr:row>
      <xdr:rowOff>291811</xdr:rowOff>
    </xdr:to>
    <xdr:sp macro="" textlink="">
      <xdr:nvSpPr>
        <xdr:cNvPr id="112" name="Rectangle 1"/>
        <xdr:cNvSpPr>
          <a:spLocks noChangeArrowheads="1"/>
        </xdr:cNvSpPr>
      </xdr:nvSpPr>
      <xdr:spPr bwMode="auto">
        <a:xfrm>
          <a:off x="9283412" y="5163329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1178503</xdr:colOff>
      <xdr:row>125</xdr:row>
      <xdr:rowOff>25111</xdr:rowOff>
    </xdr:from>
    <xdr:to>
      <xdr:col>6</xdr:col>
      <xdr:colOff>206087</xdr:colOff>
      <xdr:row>125</xdr:row>
      <xdr:rowOff>291811</xdr:rowOff>
    </xdr:to>
    <xdr:sp macro="" textlink="">
      <xdr:nvSpPr>
        <xdr:cNvPr id="113" name="Rectangle 2"/>
        <xdr:cNvSpPr>
          <a:spLocks noChangeArrowheads="1"/>
        </xdr:cNvSpPr>
      </xdr:nvSpPr>
      <xdr:spPr bwMode="auto">
        <a:xfrm>
          <a:off x="9283412" y="5204892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1226128</xdr:colOff>
      <xdr:row>124</xdr:row>
      <xdr:rowOff>63211</xdr:rowOff>
    </xdr:from>
    <xdr:to>
      <xdr:col>6</xdr:col>
      <xdr:colOff>206087</xdr:colOff>
      <xdr:row>124</xdr:row>
      <xdr:rowOff>301336</xdr:rowOff>
    </xdr:to>
    <xdr:sp macro="" textlink="">
      <xdr:nvSpPr>
        <xdr:cNvPr id="115" name="Line 67"/>
        <xdr:cNvSpPr>
          <a:spLocks noChangeShapeType="1"/>
        </xdr:cNvSpPr>
      </xdr:nvSpPr>
      <xdr:spPr bwMode="auto">
        <a:xfrm flipV="1">
          <a:off x="9331037" y="5167139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1056409</xdr:colOff>
      <xdr:row>4</xdr:row>
      <xdr:rowOff>17318</xdr:rowOff>
    </xdr:from>
    <xdr:to>
      <xdr:col>6</xdr:col>
      <xdr:colOff>83993</xdr:colOff>
      <xdr:row>4</xdr:row>
      <xdr:rowOff>280554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9161318" y="167986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5</xdr:row>
      <xdr:rowOff>17317</xdr:rowOff>
    </xdr:from>
    <xdr:to>
      <xdr:col>6</xdr:col>
      <xdr:colOff>83993</xdr:colOff>
      <xdr:row>5</xdr:row>
      <xdr:rowOff>280553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9161318" y="20954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4</xdr:row>
      <xdr:rowOff>51954</xdr:rowOff>
    </xdr:from>
    <xdr:to>
      <xdr:col>6</xdr:col>
      <xdr:colOff>83993</xdr:colOff>
      <xdr:row>4</xdr:row>
      <xdr:rowOff>290079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9208943" y="171449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1004455</xdr:colOff>
      <xdr:row>34</xdr:row>
      <xdr:rowOff>69273</xdr:rowOff>
    </xdr:from>
    <xdr:to>
      <xdr:col>6</xdr:col>
      <xdr:colOff>32039</xdr:colOff>
      <xdr:row>34</xdr:row>
      <xdr:rowOff>332509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9109364" y="142182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1004455</xdr:colOff>
      <xdr:row>35</xdr:row>
      <xdr:rowOff>69273</xdr:rowOff>
    </xdr:from>
    <xdr:to>
      <xdr:col>6</xdr:col>
      <xdr:colOff>32039</xdr:colOff>
      <xdr:row>35</xdr:row>
      <xdr:rowOff>332509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9109364" y="146338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1052080</xdr:colOff>
      <xdr:row>35</xdr:row>
      <xdr:rowOff>84859</xdr:rowOff>
    </xdr:from>
    <xdr:to>
      <xdr:col>6</xdr:col>
      <xdr:colOff>32039</xdr:colOff>
      <xdr:row>35</xdr:row>
      <xdr:rowOff>322984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9156989" y="146494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1052080</xdr:colOff>
      <xdr:row>34</xdr:row>
      <xdr:rowOff>103909</xdr:rowOff>
    </xdr:from>
    <xdr:to>
      <xdr:col>6</xdr:col>
      <xdr:colOff>32039</xdr:colOff>
      <xdr:row>34</xdr:row>
      <xdr:rowOff>342034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9156989" y="1425286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1091046</xdr:colOff>
      <xdr:row>64</xdr:row>
      <xdr:rowOff>0</xdr:rowOff>
    </xdr:from>
    <xdr:to>
      <xdr:col>6</xdr:col>
      <xdr:colOff>118630</xdr:colOff>
      <xdr:row>64</xdr:row>
      <xdr:rowOff>263236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9195955" y="266353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1091046</xdr:colOff>
      <xdr:row>65</xdr:row>
      <xdr:rowOff>0</xdr:rowOff>
    </xdr:from>
    <xdr:to>
      <xdr:col>6</xdr:col>
      <xdr:colOff>118630</xdr:colOff>
      <xdr:row>65</xdr:row>
      <xdr:rowOff>263236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9195955" y="2705100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1138671</xdr:colOff>
      <xdr:row>64</xdr:row>
      <xdr:rowOff>34636</xdr:rowOff>
    </xdr:from>
    <xdr:to>
      <xdr:col>6</xdr:col>
      <xdr:colOff>118630</xdr:colOff>
      <xdr:row>64</xdr:row>
      <xdr:rowOff>272761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9243580" y="26670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1091046</xdr:colOff>
      <xdr:row>94</xdr:row>
      <xdr:rowOff>0</xdr:rowOff>
    </xdr:from>
    <xdr:to>
      <xdr:col>6</xdr:col>
      <xdr:colOff>118630</xdr:colOff>
      <xdr:row>94</xdr:row>
      <xdr:rowOff>263236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5920221" y="15083118"/>
          <a:ext cx="126321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1091046</xdr:colOff>
      <xdr:row>95</xdr:row>
      <xdr:rowOff>0</xdr:rowOff>
    </xdr:from>
    <xdr:to>
      <xdr:col>6</xdr:col>
      <xdr:colOff>118630</xdr:colOff>
      <xdr:row>95</xdr:row>
      <xdr:rowOff>263236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5920221" y="15318441"/>
          <a:ext cx="126321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1138671</xdr:colOff>
      <xdr:row>94</xdr:row>
      <xdr:rowOff>34636</xdr:rowOff>
    </xdr:from>
    <xdr:to>
      <xdr:col>6</xdr:col>
      <xdr:colOff>118630</xdr:colOff>
      <xdr:row>94</xdr:row>
      <xdr:rowOff>272761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5920221" y="15117754"/>
          <a:ext cx="126321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17318</xdr:rowOff>
    </xdr:from>
    <xdr:to>
      <xdr:col>6</xdr:col>
      <xdr:colOff>83993</xdr:colOff>
      <xdr:row>34</xdr:row>
      <xdr:rowOff>280554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5923684" y="958612"/>
          <a:ext cx="88221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17317</xdr:rowOff>
    </xdr:from>
    <xdr:to>
      <xdr:col>6</xdr:col>
      <xdr:colOff>83993</xdr:colOff>
      <xdr:row>35</xdr:row>
      <xdr:rowOff>280553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5923684" y="1193935"/>
          <a:ext cx="88221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51954</xdr:rowOff>
    </xdr:from>
    <xdr:to>
      <xdr:col>6</xdr:col>
      <xdr:colOff>83993</xdr:colOff>
      <xdr:row>34</xdr:row>
      <xdr:rowOff>290079</xdr:rowOff>
    </xdr:to>
    <xdr:sp macro="" textlink="">
      <xdr:nvSpPr>
        <xdr:cNvPr id="33" name="Line 67"/>
        <xdr:cNvSpPr>
          <a:spLocks noChangeShapeType="1"/>
        </xdr:cNvSpPr>
      </xdr:nvSpPr>
      <xdr:spPr bwMode="auto">
        <a:xfrm flipV="1">
          <a:off x="5923684" y="993248"/>
          <a:ext cx="88221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1064202</xdr:colOff>
      <xdr:row>34</xdr:row>
      <xdr:rowOff>33770</xdr:rowOff>
    </xdr:from>
    <xdr:to>
      <xdr:col>6</xdr:col>
      <xdr:colOff>91786</xdr:colOff>
      <xdr:row>34</xdr:row>
      <xdr:rowOff>297006</xdr:rowOff>
    </xdr:to>
    <xdr:sp macro="" textlink="">
      <xdr:nvSpPr>
        <xdr:cNvPr id="1778647" name="Rectangle 1"/>
        <xdr:cNvSpPr>
          <a:spLocks noChangeArrowheads="1"/>
        </xdr:cNvSpPr>
      </xdr:nvSpPr>
      <xdr:spPr bwMode="auto">
        <a:xfrm>
          <a:off x="9169111" y="1418272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1064202</xdr:colOff>
      <xdr:row>35</xdr:row>
      <xdr:rowOff>33770</xdr:rowOff>
    </xdr:from>
    <xdr:to>
      <xdr:col>6</xdr:col>
      <xdr:colOff>91786</xdr:colOff>
      <xdr:row>35</xdr:row>
      <xdr:rowOff>297006</xdr:rowOff>
    </xdr:to>
    <xdr:sp macro="" textlink="">
      <xdr:nvSpPr>
        <xdr:cNvPr id="1778648" name="Rectangle 2"/>
        <xdr:cNvSpPr>
          <a:spLocks noChangeArrowheads="1"/>
        </xdr:cNvSpPr>
      </xdr:nvSpPr>
      <xdr:spPr bwMode="auto">
        <a:xfrm>
          <a:off x="9169111" y="1459836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1111827</xdr:colOff>
      <xdr:row>34</xdr:row>
      <xdr:rowOff>71870</xdr:rowOff>
    </xdr:from>
    <xdr:to>
      <xdr:col>6</xdr:col>
      <xdr:colOff>91786</xdr:colOff>
      <xdr:row>34</xdr:row>
      <xdr:rowOff>306531</xdr:rowOff>
    </xdr:to>
    <xdr:sp macro="" textlink="">
      <xdr:nvSpPr>
        <xdr:cNvPr id="1778650" name="Line 67"/>
        <xdr:cNvSpPr>
          <a:spLocks noChangeShapeType="1"/>
        </xdr:cNvSpPr>
      </xdr:nvSpPr>
      <xdr:spPr bwMode="auto">
        <a:xfrm flipV="1">
          <a:off x="9216736" y="1422082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1050348</xdr:colOff>
      <xdr:row>4</xdr:row>
      <xdr:rowOff>58882</xdr:rowOff>
    </xdr:from>
    <xdr:to>
      <xdr:col>6</xdr:col>
      <xdr:colOff>77932</xdr:colOff>
      <xdr:row>4</xdr:row>
      <xdr:rowOff>322119</xdr:rowOff>
    </xdr:to>
    <xdr:sp macro="" textlink="">
      <xdr:nvSpPr>
        <xdr:cNvPr id="1778651" name="Rectangle 1"/>
        <xdr:cNvSpPr>
          <a:spLocks noChangeArrowheads="1"/>
        </xdr:cNvSpPr>
      </xdr:nvSpPr>
      <xdr:spPr bwMode="auto">
        <a:xfrm>
          <a:off x="9155257" y="1721427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1050348</xdr:colOff>
      <xdr:row>5</xdr:row>
      <xdr:rowOff>58882</xdr:rowOff>
    </xdr:from>
    <xdr:to>
      <xdr:col>6</xdr:col>
      <xdr:colOff>77932</xdr:colOff>
      <xdr:row>5</xdr:row>
      <xdr:rowOff>322118</xdr:rowOff>
    </xdr:to>
    <xdr:sp macro="" textlink="">
      <xdr:nvSpPr>
        <xdr:cNvPr id="1778652" name="Rectangle 2"/>
        <xdr:cNvSpPr>
          <a:spLocks noChangeArrowheads="1"/>
        </xdr:cNvSpPr>
      </xdr:nvSpPr>
      <xdr:spPr bwMode="auto">
        <a:xfrm>
          <a:off x="9155257" y="21370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1097973</xdr:colOff>
      <xdr:row>4</xdr:row>
      <xdr:rowOff>96982</xdr:rowOff>
    </xdr:from>
    <xdr:to>
      <xdr:col>6</xdr:col>
      <xdr:colOff>77932</xdr:colOff>
      <xdr:row>4</xdr:row>
      <xdr:rowOff>331644</xdr:rowOff>
    </xdr:to>
    <xdr:sp macro="" textlink="">
      <xdr:nvSpPr>
        <xdr:cNvPr id="1778654" name="Line 67"/>
        <xdr:cNvSpPr>
          <a:spLocks noChangeShapeType="1"/>
        </xdr:cNvSpPr>
      </xdr:nvSpPr>
      <xdr:spPr bwMode="auto">
        <a:xfrm flipV="1">
          <a:off x="9202882" y="1759527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3" name="Rectangle 5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4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5" name="Rectangle 3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6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7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8" name="Rectangle 5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89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0" name="Rectangle 3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1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2" name="Rectangle 1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3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4" name="Rectangle 6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5" name="Rectangle 4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6" name="Rectangle 2"/>
        <xdr:cNvSpPr>
          <a:spLocks noChangeArrowheads="1"/>
        </xdr:cNvSpPr>
      </xdr:nvSpPr>
      <xdr:spPr bwMode="auto">
        <a:xfrm>
          <a:off x="7277100" y="373284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7" name="Line 67"/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89</xdr:row>
      <xdr:rowOff>0</xdr:rowOff>
    </xdr:from>
    <xdr:to>
      <xdr:col>4</xdr:col>
      <xdr:colOff>619125</xdr:colOff>
      <xdr:row>89</xdr:row>
      <xdr:rowOff>0</xdr:rowOff>
    </xdr:to>
    <xdr:sp macro="" textlink="">
      <xdr:nvSpPr>
        <xdr:cNvPr id="1803298" name="Line 67"/>
        <xdr:cNvSpPr>
          <a:spLocks noChangeShapeType="1"/>
        </xdr:cNvSpPr>
      </xdr:nvSpPr>
      <xdr:spPr bwMode="auto">
        <a:xfrm flipV="1">
          <a:off x="7324725" y="373284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1060739</xdr:colOff>
      <xdr:row>64</xdr:row>
      <xdr:rowOff>12989</xdr:rowOff>
    </xdr:from>
    <xdr:to>
      <xdr:col>6</xdr:col>
      <xdr:colOff>88323</xdr:colOff>
      <xdr:row>64</xdr:row>
      <xdr:rowOff>276225</xdr:rowOff>
    </xdr:to>
    <xdr:sp macro="" textlink="">
      <xdr:nvSpPr>
        <xdr:cNvPr id="127" name="Rectangle 1"/>
        <xdr:cNvSpPr>
          <a:spLocks noChangeArrowheads="1"/>
        </xdr:cNvSpPr>
      </xdr:nvSpPr>
      <xdr:spPr bwMode="auto">
        <a:xfrm>
          <a:off x="9165648" y="2664835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1060739</xdr:colOff>
      <xdr:row>65</xdr:row>
      <xdr:rowOff>12989</xdr:rowOff>
    </xdr:from>
    <xdr:to>
      <xdr:col>6</xdr:col>
      <xdr:colOff>88323</xdr:colOff>
      <xdr:row>65</xdr:row>
      <xdr:rowOff>276225</xdr:rowOff>
    </xdr:to>
    <xdr:sp macro="" textlink="">
      <xdr:nvSpPr>
        <xdr:cNvPr id="128" name="Rectangle 2"/>
        <xdr:cNvSpPr>
          <a:spLocks noChangeArrowheads="1"/>
        </xdr:cNvSpPr>
      </xdr:nvSpPr>
      <xdr:spPr bwMode="auto">
        <a:xfrm>
          <a:off x="9165648" y="2706398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1108364</xdr:colOff>
      <xdr:row>64</xdr:row>
      <xdr:rowOff>51089</xdr:rowOff>
    </xdr:from>
    <xdr:to>
      <xdr:col>6</xdr:col>
      <xdr:colOff>88323</xdr:colOff>
      <xdr:row>64</xdr:row>
      <xdr:rowOff>285750</xdr:rowOff>
    </xdr:to>
    <xdr:sp macro="" textlink="">
      <xdr:nvSpPr>
        <xdr:cNvPr id="130" name="Line 67"/>
        <xdr:cNvSpPr>
          <a:spLocks noChangeShapeType="1"/>
        </xdr:cNvSpPr>
      </xdr:nvSpPr>
      <xdr:spPr bwMode="auto">
        <a:xfrm flipV="1">
          <a:off x="9213273" y="26686453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0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0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09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10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11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1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1037359</xdr:colOff>
      <xdr:row>64</xdr:row>
      <xdr:rowOff>62345</xdr:rowOff>
    </xdr:from>
    <xdr:to>
      <xdr:col>6</xdr:col>
      <xdr:colOff>64943</xdr:colOff>
      <xdr:row>64</xdr:row>
      <xdr:rowOff>329045</xdr:rowOff>
    </xdr:to>
    <xdr:sp macro="" textlink="">
      <xdr:nvSpPr>
        <xdr:cNvPr id="1764327" name="Rectangle 1"/>
        <xdr:cNvSpPr>
          <a:spLocks noChangeArrowheads="1"/>
        </xdr:cNvSpPr>
      </xdr:nvSpPr>
      <xdr:spPr bwMode="auto">
        <a:xfrm>
          <a:off x="9142268" y="2669770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1037359</xdr:colOff>
      <xdr:row>65</xdr:row>
      <xdr:rowOff>62345</xdr:rowOff>
    </xdr:from>
    <xdr:to>
      <xdr:col>6</xdr:col>
      <xdr:colOff>64943</xdr:colOff>
      <xdr:row>65</xdr:row>
      <xdr:rowOff>329045</xdr:rowOff>
    </xdr:to>
    <xdr:sp macro="" textlink="">
      <xdr:nvSpPr>
        <xdr:cNvPr id="1764331" name="Rectangle 2"/>
        <xdr:cNvSpPr>
          <a:spLocks noChangeArrowheads="1"/>
        </xdr:cNvSpPr>
      </xdr:nvSpPr>
      <xdr:spPr bwMode="auto">
        <a:xfrm>
          <a:off x="9142268" y="2711334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1084984</xdr:colOff>
      <xdr:row>64</xdr:row>
      <xdr:rowOff>100445</xdr:rowOff>
    </xdr:from>
    <xdr:to>
      <xdr:col>6</xdr:col>
      <xdr:colOff>64943</xdr:colOff>
      <xdr:row>64</xdr:row>
      <xdr:rowOff>338570</xdr:rowOff>
    </xdr:to>
    <xdr:sp macro="" textlink="">
      <xdr:nvSpPr>
        <xdr:cNvPr id="1764333" name="Line 67"/>
        <xdr:cNvSpPr>
          <a:spLocks noChangeShapeType="1"/>
        </xdr:cNvSpPr>
      </xdr:nvSpPr>
      <xdr:spPr bwMode="auto">
        <a:xfrm flipV="1">
          <a:off x="9189893" y="2673580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4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5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6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39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0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1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4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5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6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8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49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50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6435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8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89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0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1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3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4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5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6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7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8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299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0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1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2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3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4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5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6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7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8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09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0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1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4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15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1002722</xdr:colOff>
      <xdr:row>34</xdr:row>
      <xdr:rowOff>93518</xdr:rowOff>
    </xdr:from>
    <xdr:to>
      <xdr:col>6</xdr:col>
      <xdr:colOff>30306</xdr:colOff>
      <xdr:row>34</xdr:row>
      <xdr:rowOff>356754</xdr:rowOff>
    </xdr:to>
    <xdr:sp macro="" textlink="">
      <xdr:nvSpPr>
        <xdr:cNvPr id="1804316" name="Rectangle 1"/>
        <xdr:cNvSpPr>
          <a:spLocks noChangeArrowheads="1"/>
        </xdr:cNvSpPr>
      </xdr:nvSpPr>
      <xdr:spPr bwMode="auto">
        <a:xfrm>
          <a:off x="9107631" y="142424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1002722</xdr:colOff>
      <xdr:row>35</xdr:row>
      <xdr:rowOff>93518</xdr:rowOff>
    </xdr:from>
    <xdr:to>
      <xdr:col>6</xdr:col>
      <xdr:colOff>30306</xdr:colOff>
      <xdr:row>35</xdr:row>
      <xdr:rowOff>356754</xdr:rowOff>
    </xdr:to>
    <xdr:sp macro="" textlink="">
      <xdr:nvSpPr>
        <xdr:cNvPr id="1804317" name="Rectangle 2"/>
        <xdr:cNvSpPr>
          <a:spLocks noChangeArrowheads="1"/>
        </xdr:cNvSpPr>
      </xdr:nvSpPr>
      <xdr:spPr bwMode="auto">
        <a:xfrm>
          <a:off x="9107631" y="146581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1050347</xdr:colOff>
      <xdr:row>34</xdr:row>
      <xdr:rowOff>131618</xdr:rowOff>
    </xdr:from>
    <xdr:to>
      <xdr:col>6</xdr:col>
      <xdr:colOff>30306</xdr:colOff>
      <xdr:row>34</xdr:row>
      <xdr:rowOff>366279</xdr:rowOff>
    </xdr:to>
    <xdr:sp macro="" textlink="">
      <xdr:nvSpPr>
        <xdr:cNvPr id="1804319" name="Line 67"/>
        <xdr:cNvSpPr>
          <a:spLocks noChangeShapeType="1"/>
        </xdr:cNvSpPr>
      </xdr:nvSpPr>
      <xdr:spPr bwMode="auto">
        <a:xfrm flipV="1">
          <a:off x="9155256" y="14280573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1042554</xdr:colOff>
      <xdr:row>4</xdr:row>
      <xdr:rowOff>51089</xdr:rowOff>
    </xdr:from>
    <xdr:to>
      <xdr:col>6</xdr:col>
      <xdr:colOff>70138</xdr:colOff>
      <xdr:row>4</xdr:row>
      <xdr:rowOff>314326</xdr:rowOff>
    </xdr:to>
    <xdr:sp macro="" textlink="">
      <xdr:nvSpPr>
        <xdr:cNvPr id="1804320" name="Rectangle 1"/>
        <xdr:cNvSpPr>
          <a:spLocks noChangeArrowheads="1"/>
        </xdr:cNvSpPr>
      </xdr:nvSpPr>
      <xdr:spPr bwMode="auto">
        <a:xfrm>
          <a:off x="9147463" y="1713634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1042554</xdr:colOff>
      <xdr:row>5</xdr:row>
      <xdr:rowOff>51089</xdr:rowOff>
    </xdr:from>
    <xdr:to>
      <xdr:col>6</xdr:col>
      <xdr:colOff>70138</xdr:colOff>
      <xdr:row>5</xdr:row>
      <xdr:rowOff>314325</xdr:rowOff>
    </xdr:to>
    <xdr:sp macro="" textlink="">
      <xdr:nvSpPr>
        <xdr:cNvPr id="1804321" name="Rectangle 2"/>
        <xdr:cNvSpPr>
          <a:spLocks noChangeArrowheads="1"/>
        </xdr:cNvSpPr>
      </xdr:nvSpPr>
      <xdr:spPr bwMode="auto">
        <a:xfrm>
          <a:off x="9147463" y="21292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1090179</xdr:colOff>
      <xdr:row>4</xdr:row>
      <xdr:rowOff>89189</xdr:rowOff>
    </xdr:from>
    <xdr:to>
      <xdr:col>6</xdr:col>
      <xdr:colOff>70138</xdr:colOff>
      <xdr:row>4</xdr:row>
      <xdr:rowOff>323851</xdr:rowOff>
    </xdr:to>
    <xdr:sp macro="" textlink="">
      <xdr:nvSpPr>
        <xdr:cNvPr id="1804323" name="Line 67"/>
        <xdr:cNvSpPr>
          <a:spLocks noChangeShapeType="1"/>
        </xdr:cNvSpPr>
      </xdr:nvSpPr>
      <xdr:spPr bwMode="auto">
        <a:xfrm flipV="1">
          <a:off x="9195088" y="1751734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4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5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6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8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2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3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5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6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8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3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2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5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6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7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8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49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0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1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3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5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6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8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5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3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4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5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6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7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69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0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1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2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804373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2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4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5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7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09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0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1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2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3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4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5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7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19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0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1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2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3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4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6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29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0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1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3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4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5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6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7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8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39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0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1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2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3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4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5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46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5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6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7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59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1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3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4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6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69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1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3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4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6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7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8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79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0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1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2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3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4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6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89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1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3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4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6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8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399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1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2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3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4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5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6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7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09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1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3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4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6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19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1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3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4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6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9427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34</xdr:row>
      <xdr:rowOff>24246</xdr:rowOff>
    </xdr:from>
    <xdr:to>
      <xdr:col>6</xdr:col>
      <xdr:colOff>79663</xdr:colOff>
      <xdr:row>34</xdr:row>
      <xdr:rowOff>287482</xdr:rowOff>
    </xdr:to>
    <xdr:sp macro="" textlink="">
      <xdr:nvSpPr>
        <xdr:cNvPr id="1799453" name="Rectangle 1"/>
        <xdr:cNvSpPr>
          <a:spLocks noChangeArrowheads="1"/>
        </xdr:cNvSpPr>
      </xdr:nvSpPr>
      <xdr:spPr bwMode="auto">
        <a:xfrm>
          <a:off x="9156988" y="141732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35</xdr:row>
      <xdr:rowOff>24246</xdr:rowOff>
    </xdr:from>
    <xdr:to>
      <xdr:col>6</xdr:col>
      <xdr:colOff>79663</xdr:colOff>
      <xdr:row>35</xdr:row>
      <xdr:rowOff>287482</xdr:rowOff>
    </xdr:to>
    <xdr:sp macro="" textlink="">
      <xdr:nvSpPr>
        <xdr:cNvPr id="1799454" name="Rectangle 2"/>
        <xdr:cNvSpPr>
          <a:spLocks noChangeArrowheads="1"/>
        </xdr:cNvSpPr>
      </xdr:nvSpPr>
      <xdr:spPr bwMode="auto">
        <a:xfrm>
          <a:off x="9156988" y="145888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1099704</xdr:colOff>
      <xdr:row>34</xdr:row>
      <xdr:rowOff>62346</xdr:rowOff>
    </xdr:from>
    <xdr:to>
      <xdr:col>6</xdr:col>
      <xdr:colOff>79663</xdr:colOff>
      <xdr:row>34</xdr:row>
      <xdr:rowOff>297007</xdr:rowOff>
    </xdr:to>
    <xdr:sp macro="" textlink="">
      <xdr:nvSpPr>
        <xdr:cNvPr id="1799456" name="Line 67"/>
        <xdr:cNvSpPr>
          <a:spLocks noChangeShapeType="1"/>
        </xdr:cNvSpPr>
      </xdr:nvSpPr>
      <xdr:spPr bwMode="auto">
        <a:xfrm flipV="1">
          <a:off x="9204613" y="1421130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1065933</xdr:colOff>
      <xdr:row>64</xdr:row>
      <xdr:rowOff>72737</xdr:rowOff>
    </xdr:from>
    <xdr:to>
      <xdr:col>6</xdr:col>
      <xdr:colOff>93517</xdr:colOff>
      <xdr:row>64</xdr:row>
      <xdr:rowOff>335973</xdr:rowOff>
    </xdr:to>
    <xdr:sp macro="" textlink="">
      <xdr:nvSpPr>
        <xdr:cNvPr id="157" name="Rectangle 1"/>
        <xdr:cNvSpPr>
          <a:spLocks noChangeArrowheads="1"/>
        </xdr:cNvSpPr>
      </xdr:nvSpPr>
      <xdr:spPr bwMode="auto">
        <a:xfrm>
          <a:off x="9170842" y="2670810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1065933</xdr:colOff>
      <xdr:row>65</xdr:row>
      <xdr:rowOff>72737</xdr:rowOff>
    </xdr:from>
    <xdr:to>
      <xdr:col>6</xdr:col>
      <xdr:colOff>93517</xdr:colOff>
      <xdr:row>65</xdr:row>
      <xdr:rowOff>335973</xdr:rowOff>
    </xdr:to>
    <xdr:sp macro="" textlink="">
      <xdr:nvSpPr>
        <xdr:cNvPr id="158" name="Rectangle 2"/>
        <xdr:cNvSpPr>
          <a:spLocks noChangeArrowheads="1"/>
        </xdr:cNvSpPr>
      </xdr:nvSpPr>
      <xdr:spPr bwMode="auto">
        <a:xfrm>
          <a:off x="9170842" y="271237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1113558</xdr:colOff>
      <xdr:row>64</xdr:row>
      <xdr:rowOff>110837</xdr:rowOff>
    </xdr:from>
    <xdr:to>
      <xdr:col>6</xdr:col>
      <xdr:colOff>93517</xdr:colOff>
      <xdr:row>64</xdr:row>
      <xdr:rowOff>345498</xdr:rowOff>
    </xdr:to>
    <xdr:sp macro="" textlink="">
      <xdr:nvSpPr>
        <xdr:cNvPr id="160" name="Line 67"/>
        <xdr:cNvSpPr>
          <a:spLocks noChangeShapeType="1"/>
        </xdr:cNvSpPr>
      </xdr:nvSpPr>
      <xdr:spPr bwMode="auto">
        <a:xfrm flipV="1">
          <a:off x="9218467" y="2674620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1052079</xdr:colOff>
      <xdr:row>4</xdr:row>
      <xdr:rowOff>24246</xdr:rowOff>
    </xdr:from>
    <xdr:to>
      <xdr:col>6</xdr:col>
      <xdr:colOff>79663</xdr:colOff>
      <xdr:row>4</xdr:row>
      <xdr:rowOff>287482</xdr:rowOff>
    </xdr:to>
    <xdr:sp macro="" textlink="">
      <xdr:nvSpPr>
        <xdr:cNvPr id="132" name="Rectangle 1"/>
        <xdr:cNvSpPr>
          <a:spLocks noChangeArrowheads="1"/>
        </xdr:cNvSpPr>
      </xdr:nvSpPr>
      <xdr:spPr bwMode="auto">
        <a:xfrm>
          <a:off x="5928879" y="8036452"/>
          <a:ext cx="78696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1052079</xdr:colOff>
      <xdr:row>5</xdr:row>
      <xdr:rowOff>24246</xdr:rowOff>
    </xdr:from>
    <xdr:to>
      <xdr:col>6</xdr:col>
      <xdr:colOff>79663</xdr:colOff>
      <xdr:row>5</xdr:row>
      <xdr:rowOff>287482</xdr:rowOff>
    </xdr:to>
    <xdr:sp macro="" textlink="">
      <xdr:nvSpPr>
        <xdr:cNvPr id="133" name="Rectangle 2"/>
        <xdr:cNvSpPr>
          <a:spLocks noChangeArrowheads="1"/>
        </xdr:cNvSpPr>
      </xdr:nvSpPr>
      <xdr:spPr bwMode="auto">
        <a:xfrm>
          <a:off x="5928879" y="8271775"/>
          <a:ext cx="78696" cy="2156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1099704</xdr:colOff>
      <xdr:row>4</xdr:row>
      <xdr:rowOff>62346</xdr:rowOff>
    </xdr:from>
    <xdr:to>
      <xdr:col>6</xdr:col>
      <xdr:colOff>79663</xdr:colOff>
      <xdr:row>4</xdr:row>
      <xdr:rowOff>297007</xdr:rowOff>
    </xdr:to>
    <xdr:sp macro="" textlink="">
      <xdr:nvSpPr>
        <xdr:cNvPr id="135" name="Line 67"/>
        <xdr:cNvSpPr>
          <a:spLocks noChangeShapeType="1"/>
        </xdr:cNvSpPr>
      </xdr:nvSpPr>
      <xdr:spPr bwMode="auto">
        <a:xfrm flipV="1">
          <a:off x="5928879" y="8074552"/>
          <a:ext cx="78696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1108364</xdr:colOff>
      <xdr:row>4</xdr:row>
      <xdr:rowOff>34637</xdr:rowOff>
    </xdr:from>
    <xdr:to>
      <xdr:col>6</xdr:col>
      <xdr:colOff>135948</xdr:colOff>
      <xdr:row>4</xdr:row>
      <xdr:rowOff>297873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9213273" y="1697182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1108364</xdr:colOff>
      <xdr:row>5</xdr:row>
      <xdr:rowOff>34636</xdr:rowOff>
    </xdr:from>
    <xdr:to>
      <xdr:col>6</xdr:col>
      <xdr:colOff>135948</xdr:colOff>
      <xdr:row>5</xdr:row>
      <xdr:rowOff>297872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9213273" y="211281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1155989</xdr:colOff>
      <xdr:row>4</xdr:row>
      <xdr:rowOff>69273</xdr:rowOff>
    </xdr:from>
    <xdr:to>
      <xdr:col>6</xdr:col>
      <xdr:colOff>135948</xdr:colOff>
      <xdr:row>4</xdr:row>
      <xdr:rowOff>307398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9260898" y="173181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34636</xdr:rowOff>
    </xdr:from>
    <xdr:to>
      <xdr:col>6</xdr:col>
      <xdr:colOff>49357</xdr:colOff>
      <xdr:row>34</xdr:row>
      <xdr:rowOff>297872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9126682" y="1418359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34636</xdr:rowOff>
    </xdr:from>
    <xdr:to>
      <xdr:col>6</xdr:col>
      <xdr:colOff>49357</xdr:colOff>
      <xdr:row>35</xdr:row>
      <xdr:rowOff>297872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9126682" y="1459922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69272</xdr:rowOff>
    </xdr:from>
    <xdr:to>
      <xdr:col>6</xdr:col>
      <xdr:colOff>49357</xdr:colOff>
      <xdr:row>34</xdr:row>
      <xdr:rowOff>307397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9174307" y="14218227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64</xdr:row>
      <xdr:rowOff>69273</xdr:rowOff>
    </xdr:from>
    <xdr:to>
      <xdr:col>6</xdr:col>
      <xdr:colOff>83993</xdr:colOff>
      <xdr:row>64</xdr:row>
      <xdr:rowOff>332509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9161318" y="2670463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65</xdr:row>
      <xdr:rowOff>69273</xdr:rowOff>
    </xdr:from>
    <xdr:to>
      <xdr:col>6</xdr:col>
      <xdr:colOff>83993</xdr:colOff>
      <xdr:row>65</xdr:row>
      <xdr:rowOff>332509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9161318" y="27120273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64</xdr:row>
      <xdr:rowOff>103909</xdr:rowOff>
    </xdr:from>
    <xdr:to>
      <xdr:col>6</xdr:col>
      <xdr:colOff>83993</xdr:colOff>
      <xdr:row>64</xdr:row>
      <xdr:rowOff>342034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9208943" y="2673927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94</xdr:row>
      <xdr:rowOff>69273</xdr:rowOff>
    </xdr:from>
    <xdr:to>
      <xdr:col>6</xdr:col>
      <xdr:colOff>83993</xdr:colOff>
      <xdr:row>94</xdr:row>
      <xdr:rowOff>332509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5923684" y="15152391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95</xdr:row>
      <xdr:rowOff>69273</xdr:rowOff>
    </xdr:from>
    <xdr:to>
      <xdr:col>6</xdr:col>
      <xdr:colOff>83993</xdr:colOff>
      <xdr:row>95</xdr:row>
      <xdr:rowOff>332509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5923684" y="15387714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94</xdr:row>
      <xdr:rowOff>103909</xdr:rowOff>
    </xdr:from>
    <xdr:to>
      <xdr:col>6</xdr:col>
      <xdr:colOff>83993</xdr:colOff>
      <xdr:row>94</xdr:row>
      <xdr:rowOff>342034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5923684" y="15187027"/>
          <a:ext cx="88221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1122218</xdr:colOff>
      <xdr:row>64</xdr:row>
      <xdr:rowOff>33771</xdr:rowOff>
    </xdr:from>
    <xdr:to>
      <xdr:col>6</xdr:col>
      <xdr:colOff>149802</xdr:colOff>
      <xdr:row>64</xdr:row>
      <xdr:rowOff>297007</xdr:rowOff>
    </xdr:to>
    <xdr:sp macro="" textlink="">
      <xdr:nvSpPr>
        <xdr:cNvPr id="1780342" name="Rectangle 1"/>
        <xdr:cNvSpPr>
          <a:spLocks noChangeArrowheads="1"/>
        </xdr:cNvSpPr>
      </xdr:nvSpPr>
      <xdr:spPr bwMode="auto">
        <a:xfrm>
          <a:off x="9227127" y="2666913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1122218</xdr:colOff>
      <xdr:row>65</xdr:row>
      <xdr:rowOff>33771</xdr:rowOff>
    </xdr:from>
    <xdr:to>
      <xdr:col>6</xdr:col>
      <xdr:colOff>149802</xdr:colOff>
      <xdr:row>65</xdr:row>
      <xdr:rowOff>297007</xdr:rowOff>
    </xdr:to>
    <xdr:sp macro="" textlink="">
      <xdr:nvSpPr>
        <xdr:cNvPr id="1780343" name="Rectangle 2"/>
        <xdr:cNvSpPr>
          <a:spLocks noChangeArrowheads="1"/>
        </xdr:cNvSpPr>
      </xdr:nvSpPr>
      <xdr:spPr bwMode="auto">
        <a:xfrm>
          <a:off x="9227127" y="270847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1169843</xdr:colOff>
      <xdr:row>64</xdr:row>
      <xdr:rowOff>71871</xdr:rowOff>
    </xdr:from>
    <xdr:to>
      <xdr:col>6</xdr:col>
      <xdr:colOff>149802</xdr:colOff>
      <xdr:row>64</xdr:row>
      <xdr:rowOff>306532</xdr:rowOff>
    </xdr:to>
    <xdr:sp macro="" textlink="">
      <xdr:nvSpPr>
        <xdr:cNvPr id="1780345" name="Line 67"/>
        <xdr:cNvSpPr>
          <a:spLocks noChangeShapeType="1"/>
        </xdr:cNvSpPr>
      </xdr:nvSpPr>
      <xdr:spPr bwMode="auto">
        <a:xfrm flipV="1">
          <a:off x="9274752" y="2670723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4</xdr:row>
      <xdr:rowOff>69273</xdr:rowOff>
    </xdr:from>
    <xdr:to>
      <xdr:col>6</xdr:col>
      <xdr:colOff>83993</xdr:colOff>
      <xdr:row>4</xdr:row>
      <xdr:rowOff>332509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6057034" y="22481598"/>
          <a:ext cx="84859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5</xdr:row>
      <xdr:rowOff>69273</xdr:rowOff>
    </xdr:from>
    <xdr:to>
      <xdr:col>6</xdr:col>
      <xdr:colOff>83993</xdr:colOff>
      <xdr:row>5</xdr:row>
      <xdr:rowOff>332509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6057034" y="22719723"/>
          <a:ext cx="84859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4</xdr:row>
      <xdr:rowOff>103909</xdr:rowOff>
    </xdr:from>
    <xdr:to>
      <xdr:col>6</xdr:col>
      <xdr:colOff>83993</xdr:colOff>
      <xdr:row>4</xdr:row>
      <xdr:rowOff>342034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6057034" y="22516234"/>
          <a:ext cx="84859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69273</xdr:rowOff>
    </xdr:from>
    <xdr:to>
      <xdr:col>6</xdr:col>
      <xdr:colOff>83993</xdr:colOff>
      <xdr:row>34</xdr:row>
      <xdr:rowOff>332509</xdr:rowOff>
    </xdr:to>
    <xdr:sp macro="" textlink="">
      <xdr:nvSpPr>
        <xdr:cNvPr id="17" name="Rectangle 1"/>
        <xdr:cNvSpPr>
          <a:spLocks noChangeArrowheads="1"/>
        </xdr:cNvSpPr>
      </xdr:nvSpPr>
      <xdr:spPr bwMode="auto">
        <a:xfrm>
          <a:off x="6091772" y="1010567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69273</xdr:rowOff>
    </xdr:from>
    <xdr:to>
      <xdr:col>6</xdr:col>
      <xdr:colOff>83993</xdr:colOff>
      <xdr:row>35</xdr:row>
      <xdr:rowOff>332509</xdr:rowOff>
    </xdr:to>
    <xdr:sp macro="" textlink="">
      <xdr:nvSpPr>
        <xdr:cNvPr id="18" name="Rectangle 2"/>
        <xdr:cNvSpPr>
          <a:spLocks noChangeArrowheads="1"/>
        </xdr:cNvSpPr>
      </xdr:nvSpPr>
      <xdr:spPr bwMode="auto">
        <a:xfrm>
          <a:off x="6091772" y="1245891"/>
          <a:ext cx="88221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103909</xdr:rowOff>
    </xdr:from>
    <xdr:to>
      <xdr:col>6</xdr:col>
      <xdr:colOff>83993</xdr:colOff>
      <xdr:row>34</xdr:row>
      <xdr:rowOff>342034</xdr:rowOff>
    </xdr:to>
    <xdr:sp macro="" textlink="">
      <xdr:nvSpPr>
        <xdr:cNvPr id="19" name="Line 67"/>
        <xdr:cNvSpPr>
          <a:spLocks noChangeShapeType="1"/>
        </xdr:cNvSpPr>
      </xdr:nvSpPr>
      <xdr:spPr bwMode="auto">
        <a:xfrm flipV="1">
          <a:off x="6091772" y="1045203"/>
          <a:ext cx="88221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977612</xdr:colOff>
      <xdr:row>186</xdr:row>
      <xdr:rowOff>63212</xdr:rowOff>
    </xdr:from>
    <xdr:to>
      <xdr:col>5</xdr:col>
      <xdr:colOff>1234787</xdr:colOff>
      <xdr:row>186</xdr:row>
      <xdr:rowOff>339437</xdr:rowOff>
    </xdr:to>
    <xdr:sp macro="" textlink="">
      <xdr:nvSpPr>
        <xdr:cNvPr id="1791122" name="Rectangle 1"/>
        <xdr:cNvSpPr>
          <a:spLocks noChangeArrowheads="1"/>
        </xdr:cNvSpPr>
      </xdr:nvSpPr>
      <xdr:spPr bwMode="auto">
        <a:xfrm>
          <a:off x="9255703" y="69924757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977612</xdr:colOff>
      <xdr:row>187</xdr:row>
      <xdr:rowOff>63211</xdr:rowOff>
    </xdr:from>
    <xdr:to>
      <xdr:col>5</xdr:col>
      <xdr:colOff>1234787</xdr:colOff>
      <xdr:row>187</xdr:row>
      <xdr:rowOff>339436</xdr:rowOff>
    </xdr:to>
    <xdr:sp macro="" textlink="">
      <xdr:nvSpPr>
        <xdr:cNvPr id="1791123" name="Rectangle 2"/>
        <xdr:cNvSpPr>
          <a:spLocks noChangeArrowheads="1"/>
        </xdr:cNvSpPr>
      </xdr:nvSpPr>
      <xdr:spPr bwMode="auto">
        <a:xfrm>
          <a:off x="9255703" y="70340393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1025237</xdr:colOff>
      <xdr:row>187</xdr:row>
      <xdr:rowOff>82261</xdr:rowOff>
    </xdr:from>
    <xdr:to>
      <xdr:col>5</xdr:col>
      <xdr:colOff>1234787</xdr:colOff>
      <xdr:row>187</xdr:row>
      <xdr:rowOff>329911</xdr:rowOff>
    </xdr:to>
    <xdr:sp macro="" textlink="">
      <xdr:nvSpPr>
        <xdr:cNvPr id="1791124" name="Line 67"/>
        <xdr:cNvSpPr>
          <a:spLocks noChangeShapeType="1"/>
        </xdr:cNvSpPr>
      </xdr:nvSpPr>
      <xdr:spPr bwMode="auto">
        <a:xfrm flipV="1">
          <a:off x="9303328" y="70359443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1025237</xdr:colOff>
      <xdr:row>186</xdr:row>
      <xdr:rowOff>101312</xdr:rowOff>
    </xdr:from>
    <xdr:to>
      <xdr:col>5</xdr:col>
      <xdr:colOff>1234787</xdr:colOff>
      <xdr:row>186</xdr:row>
      <xdr:rowOff>348962</xdr:rowOff>
    </xdr:to>
    <xdr:sp macro="" textlink="">
      <xdr:nvSpPr>
        <xdr:cNvPr id="1791125" name="Line 67"/>
        <xdr:cNvSpPr>
          <a:spLocks noChangeShapeType="1"/>
        </xdr:cNvSpPr>
      </xdr:nvSpPr>
      <xdr:spPr bwMode="auto">
        <a:xfrm flipV="1">
          <a:off x="9303328" y="69962857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1024370</xdr:colOff>
      <xdr:row>4</xdr:row>
      <xdr:rowOff>41563</xdr:rowOff>
    </xdr:from>
    <xdr:to>
      <xdr:col>5</xdr:col>
      <xdr:colOff>1281545</xdr:colOff>
      <xdr:row>4</xdr:row>
      <xdr:rowOff>304800</xdr:rowOff>
    </xdr:to>
    <xdr:sp macro="" textlink="">
      <xdr:nvSpPr>
        <xdr:cNvPr id="1791140" name="Rectangle 1"/>
        <xdr:cNvSpPr>
          <a:spLocks noChangeArrowheads="1"/>
        </xdr:cNvSpPr>
      </xdr:nvSpPr>
      <xdr:spPr bwMode="auto">
        <a:xfrm>
          <a:off x="9302461" y="1704108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5</xdr:row>
      <xdr:rowOff>41563</xdr:rowOff>
    </xdr:from>
    <xdr:to>
      <xdr:col>5</xdr:col>
      <xdr:colOff>1281545</xdr:colOff>
      <xdr:row>5</xdr:row>
      <xdr:rowOff>304799</xdr:rowOff>
    </xdr:to>
    <xdr:sp macro="" textlink="">
      <xdr:nvSpPr>
        <xdr:cNvPr id="1791141" name="Rectangle 2"/>
        <xdr:cNvSpPr>
          <a:spLocks noChangeArrowheads="1"/>
        </xdr:cNvSpPr>
      </xdr:nvSpPr>
      <xdr:spPr bwMode="auto">
        <a:xfrm>
          <a:off x="9302461" y="211974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5</xdr:row>
      <xdr:rowOff>60613</xdr:rowOff>
    </xdr:from>
    <xdr:to>
      <xdr:col>5</xdr:col>
      <xdr:colOff>1281545</xdr:colOff>
      <xdr:row>5</xdr:row>
      <xdr:rowOff>295274</xdr:rowOff>
    </xdr:to>
    <xdr:sp macro="" textlink="">
      <xdr:nvSpPr>
        <xdr:cNvPr id="1791142" name="Line 67"/>
        <xdr:cNvSpPr>
          <a:spLocks noChangeShapeType="1"/>
        </xdr:cNvSpPr>
      </xdr:nvSpPr>
      <xdr:spPr bwMode="auto">
        <a:xfrm flipV="1">
          <a:off x="9350086" y="2138795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4</xdr:row>
      <xdr:rowOff>79663</xdr:rowOff>
    </xdr:from>
    <xdr:to>
      <xdr:col>5</xdr:col>
      <xdr:colOff>1281545</xdr:colOff>
      <xdr:row>4</xdr:row>
      <xdr:rowOff>314325</xdr:rowOff>
    </xdr:to>
    <xdr:sp macro="" textlink="">
      <xdr:nvSpPr>
        <xdr:cNvPr id="1791143" name="Line 67"/>
        <xdr:cNvSpPr>
          <a:spLocks noChangeShapeType="1"/>
        </xdr:cNvSpPr>
      </xdr:nvSpPr>
      <xdr:spPr bwMode="auto">
        <a:xfrm flipV="1">
          <a:off x="9350086" y="1742208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914400</xdr:colOff>
      <xdr:row>95</xdr:row>
      <xdr:rowOff>88323</xdr:rowOff>
    </xdr:from>
    <xdr:to>
      <xdr:col>5</xdr:col>
      <xdr:colOff>1171575</xdr:colOff>
      <xdr:row>95</xdr:row>
      <xdr:rowOff>361085</xdr:rowOff>
    </xdr:to>
    <xdr:sp macro="" textlink="">
      <xdr:nvSpPr>
        <xdr:cNvPr id="1791211" name="Rectangle 1"/>
        <xdr:cNvSpPr>
          <a:spLocks noChangeArrowheads="1"/>
        </xdr:cNvSpPr>
      </xdr:nvSpPr>
      <xdr:spPr bwMode="auto">
        <a:xfrm>
          <a:off x="9192491" y="35729141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914400</xdr:colOff>
      <xdr:row>96</xdr:row>
      <xdr:rowOff>88323</xdr:rowOff>
    </xdr:from>
    <xdr:to>
      <xdr:col>5</xdr:col>
      <xdr:colOff>1171575</xdr:colOff>
      <xdr:row>96</xdr:row>
      <xdr:rowOff>361084</xdr:rowOff>
    </xdr:to>
    <xdr:sp macro="" textlink="">
      <xdr:nvSpPr>
        <xdr:cNvPr id="1791212" name="Rectangle 2"/>
        <xdr:cNvSpPr>
          <a:spLocks noChangeArrowheads="1"/>
        </xdr:cNvSpPr>
      </xdr:nvSpPr>
      <xdr:spPr bwMode="auto">
        <a:xfrm>
          <a:off x="9192491" y="36144778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96</xdr:row>
      <xdr:rowOff>113434</xdr:rowOff>
    </xdr:from>
    <xdr:to>
      <xdr:col>5</xdr:col>
      <xdr:colOff>1171575</xdr:colOff>
      <xdr:row>96</xdr:row>
      <xdr:rowOff>351559</xdr:rowOff>
    </xdr:to>
    <xdr:sp macro="" textlink="">
      <xdr:nvSpPr>
        <xdr:cNvPr id="1791213" name="Line 67"/>
        <xdr:cNvSpPr>
          <a:spLocks noChangeShapeType="1"/>
        </xdr:cNvSpPr>
      </xdr:nvSpPr>
      <xdr:spPr bwMode="auto">
        <a:xfrm flipV="1">
          <a:off x="9240116" y="3616988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95</xdr:row>
      <xdr:rowOff>132485</xdr:rowOff>
    </xdr:from>
    <xdr:to>
      <xdr:col>5</xdr:col>
      <xdr:colOff>1171575</xdr:colOff>
      <xdr:row>95</xdr:row>
      <xdr:rowOff>370610</xdr:rowOff>
    </xdr:to>
    <xdr:sp macro="" textlink="">
      <xdr:nvSpPr>
        <xdr:cNvPr id="1791214" name="Line 67"/>
        <xdr:cNvSpPr>
          <a:spLocks noChangeShapeType="1"/>
        </xdr:cNvSpPr>
      </xdr:nvSpPr>
      <xdr:spPr bwMode="auto">
        <a:xfrm flipV="1">
          <a:off x="9240116" y="3577330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997527</xdr:colOff>
      <xdr:row>34</xdr:row>
      <xdr:rowOff>25977</xdr:rowOff>
    </xdr:from>
    <xdr:to>
      <xdr:col>5</xdr:col>
      <xdr:colOff>1254702</xdr:colOff>
      <xdr:row>34</xdr:row>
      <xdr:rowOff>298738</xdr:rowOff>
    </xdr:to>
    <xdr:sp macro="" textlink="">
      <xdr:nvSpPr>
        <xdr:cNvPr id="1791215" name="Rectangle 1"/>
        <xdr:cNvSpPr>
          <a:spLocks noChangeArrowheads="1"/>
        </xdr:cNvSpPr>
      </xdr:nvSpPr>
      <xdr:spPr bwMode="auto">
        <a:xfrm>
          <a:off x="9275618" y="1304925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997527</xdr:colOff>
      <xdr:row>35</xdr:row>
      <xdr:rowOff>25977</xdr:rowOff>
    </xdr:from>
    <xdr:to>
      <xdr:col>5</xdr:col>
      <xdr:colOff>1254702</xdr:colOff>
      <xdr:row>35</xdr:row>
      <xdr:rowOff>298739</xdr:rowOff>
    </xdr:to>
    <xdr:sp macro="" textlink="">
      <xdr:nvSpPr>
        <xdr:cNvPr id="1791216" name="Rectangle 2"/>
        <xdr:cNvSpPr>
          <a:spLocks noChangeArrowheads="1"/>
        </xdr:cNvSpPr>
      </xdr:nvSpPr>
      <xdr:spPr bwMode="auto">
        <a:xfrm>
          <a:off x="9275618" y="13464886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1045152</xdr:colOff>
      <xdr:row>35</xdr:row>
      <xdr:rowOff>45027</xdr:rowOff>
    </xdr:from>
    <xdr:to>
      <xdr:col>5</xdr:col>
      <xdr:colOff>1254702</xdr:colOff>
      <xdr:row>35</xdr:row>
      <xdr:rowOff>289214</xdr:rowOff>
    </xdr:to>
    <xdr:sp macro="" textlink="">
      <xdr:nvSpPr>
        <xdr:cNvPr id="1791217" name="Line 67"/>
        <xdr:cNvSpPr>
          <a:spLocks noChangeShapeType="1"/>
        </xdr:cNvSpPr>
      </xdr:nvSpPr>
      <xdr:spPr bwMode="auto">
        <a:xfrm flipV="1">
          <a:off x="9323243" y="13483936"/>
          <a:ext cx="209550" cy="2441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1045152</xdr:colOff>
      <xdr:row>34</xdr:row>
      <xdr:rowOff>64077</xdr:rowOff>
    </xdr:from>
    <xdr:to>
      <xdr:col>5</xdr:col>
      <xdr:colOff>1254702</xdr:colOff>
      <xdr:row>34</xdr:row>
      <xdr:rowOff>308263</xdr:rowOff>
    </xdr:to>
    <xdr:sp macro="" textlink="">
      <xdr:nvSpPr>
        <xdr:cNvPr id="1791218" name="Line 67"/>
        <xdr:cNvSpPr>
          <a:spLocks noChangeShapeType="1"/>
        </xdr:cNvSpPr>
      </xdr:nvSpPr>
      <xdr:spPr bwMode="auto">
        <a:xfrm flipV="1">
          <a:off x="9323243" y="13087350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1032163</xdr:colOff>
      <xdr:row>64</xdr:row>
      <xdr:rowOff>58882</xdr:rowOff>
    </xdr:from>
    <xdr:to>
      <xdr:col>5</xdr:col>
      <xdr:colOff>1289338</xdr:colOff>
      <xdr:row>64</xdr:row>
      <xdr:rowOff>316057</xdr:rowOff>
    </xdr:to>
    <xdr:sp macro="" textlink="">
      <xdr:nvSpPr>
        <xdr:cNvPr id="1791219" name="Rectangle 1"/>
        <xdr:cNvSpPr>
          <a:spLocks noChangeArrowheads="1"/>
        </xdr:cNvSpPr>
      </xdr:nvSpPr>
      <xdr:spPr bwMode="auto">
        <a:xfrm>
          <a:off x="9310254" y="24373609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1032163</xdr:colOff>
      <xdr:row>65</xdr:row>
      <xdr:rowOff>58882</xdr:rowOff>
    </xdr:from>
    <xdr:to>
      <xdr:col>5</xdr:col>
      <xdr:colOff>1289338</xdr:colOff>
      <xdr:row>65</xdr:row>
      <xdr:rowOff>316057</xdr:rowOff>
    </xdr:to>
    <xdr:sp macro="" textlink="">
      <xdr:nvSpPr>
        <xdr:cNvPr id="1791220" name="Rectangle 2"/>
        <xdr:cNvSpPr>
          <a:spLocks noChangeArrowheads="1"/>
        </xdr:cNvSpPr>
      </xdr:nvSpPr>
      <xdr:spPr bwMode="auto">
        <a:xfrm>
          <a:off x="9310254" y="24789246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1079788</xdr:colOff>
      <xdr:row>65</xdr:row>
      <xdr:rowOff>77932</xdr:rowOff>
    </xdr:from>
    <xdr:to>
      <xdr:col>5</xdr:col>
      <xdr:colOff>1289338</xdr:colOff>
      <xdr:row>65</xdr:row>
      <xdr:rowOff>306532</xdr:rowOff>
    </xdr:to>
    <xdr:sp macro="" textlink="">
      <xdr:nvSpPr>
        <xdr:cNvPr id="1791221" name="Line 67"/>
        <xdr:cNvSpPr>
          <a:spLocks noChangeShapeType="1"/>
        </xdr:cNvSpPr>
      </xdr:nvSpPr>
      <xdr:spPr bwMode="auto">
        <a:xfrm flipV="1">
          <a:off x="9357879" y="24808296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1079788</xdr:colOff>
      <xdr:row>64</xdr:row>
      <xdr:rowOff>96982</xdr:rowOff>
    </xdr:from>
    <xdr:to>
      <xdr:col>5</xdr:col>
      <xdr:colOff>1289338</xdr:colOff>
      <xdr:row>64</xdr:row>
      <xdr:rowOff>325582</xdr:rowOff>
    </xdr:to>
    <xdr:sp macro="" textlink="">
      <xdr:nvSpPr>
        <xdr:cNvPr id="1791222" name="Line 67"/>
        <xdr:cNvSpPr>
          <a:spLocks noChangeShapeType="1"/>
        </xdr:cNvSpPr>
      </xdr:nvSpPr>
      <xdr:spPr bwMode="auto">
        <a:xfrm flipV="1">
          <a:off x="9357879" y="24411709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3" name="Rectangle 3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24" name="Rectangle 4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5" name="Rectangle 1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26" name="Rectangle 2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7" name="Rectangle 5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28" name="Rectangle 6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29" name="Rectangle 3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0" name="Rectangle 4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1" name="Rectangle 2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2" name="Rectangle 5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3" name="Rectangle 6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4" name="Rectangle 3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5" name="Rectangle 4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6" name="Rectangle 2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7" name="Rectangle 5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38" name="Rectangle 6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39" name="Rectangle 3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0" name="Rectangle 4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275</xdr:row>
      <xdr:rowOff>114300</xdr:rowOff>
    </xdr:from>
    <xdr:to>
      <xdr:col>4</xdr:col>
      <xdr:colOff>619125</xdr:colOff>
      <xdr:row>275</xdr:row>
      <xdr:rowOff>381000</xdr:rowOff>
    </xdr:to>
    <xdr:sp macro="" textlink="">
      <xdr:nvSpPr>
        <xdr:cNvPr id="1791241" name="Rectangle 1"/>
        <xdr:cNvSpPr>
          <a:spLocks noChangeArrowheads="1"/>
        </xdr:cNvSpPr>
      </xdr:nvSpPr>
      <xdr:spPr bwMode="auto">
        <a:xfrm>
          <a:off x="7343775" y="104822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2" name="Rectangle 2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3" name="Rectangle 6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4" name="Rectangle 4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276</xdr:row>
      <xdr:rowOff>114300</xdr:rowOff>
    </xdr:from>
    <xdr:to>
      <xdr:col>4</xdr:col>
      <xdr:colOff>619125</xdr:colOff>
      <xdr:row>276</xdr:row>
      <xdr:rowOff>381000</xdr:rowOff>
    </xdr:to>
    <xdr:sp macro="" textlink="">
      <xdr:nvSpPr>
        <xdr:cNvPr id="1791245" name="Rectangle 2"/>
        <xdr:cNvSpPr>
          <a:spLocks noChangeArrowheads="1"/>
        </xdr:cNvSpPr>
      </xdr:nvSpPr>
      <xdr:spPr bwMode="auto">
        <a:xfrm>
          <a:off x="7343775" y="105241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276</xdr:row>
      <xdr:rowOff>133350</xdr:rowOff>
    </xdr:from>
    <xdr:to>
      <xdr:col>4</xdr:col>
      <xdr:colOff>609600</xdr:colOff>
      <xdr:row>276</xdr:row>
      <xdr:rowOff>371475</xdr:rowOff>
    </xdr:to>
    <xdr:sp macro="" textlink="">
      <xdr:nvSpPr>
        <xdr:cNvPr id="1791246" name="Line 67"/>
        <xdr:cNvSpPr>
          <a:spLocks noChangeShapeType="1"/>
        </xdr:cNvSpPr>
      </xdr:nvSpPr>
      <xdr:spPr bwMode="auto">
        <a:xfrm flipV="1">
          <a:off x="7381875" y="1052607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275</xdr:row>
      <xdr:rowOff>152400</xdr:rowOff>
    </xdr:from>
    <xdr:to>
      <xdr:col>4</xdr:col>
      <xdr:colOff>609600</xdr:colOff>
      <xdr:row>275</xdr:row>
      <xdr:rowOff>390525</xdr:rowOff>
    </xdr:to>
    <xdr:sp macro="" textlink="">
      <xdr:nvSpPr>
        <xdr:cNvPr id="1791247" name="Line 67"/>
        <xdr:cNvSpPr>
          <a:spLocks noChangeShapeType="1"/>
        </xdr:cNvSpPr>
      </xdr:nvSpPr>
      <xdr:spPr bwMode="auto">
        <a:xfrm flipV="1">
          <a:off x="7381875" y="1048607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1049482</xdr:colOff>
      <xdr:row>125</xdr:row>
      <xdr:rowOff>32904</xdr:rowOff>
    </xdr:from>
    <xdr:to>
      <xdr:col>5</xdr:col>
      <xdr:colOff>1306657</xdr:colOff>
      <xdr:row>125</xdr:row>
      <xdr:rowOff>305666</xdr:rowOff>
    </xdr:to>
    <xdr:sp macro="" textlink="">
      <xdr:nvSpPr>
        <xdr:cNvPr id="55" name="Rectangle 1"/>
        <xdr:cNvSpPr>
          <a:spLocks noChangeArrowheads="1"/>
        </xdr:cNvSpPr>
      </xdr:nvSpPr>
      <xdr:spPr bwMode="auto">
        <a:xfrm>
          <a:off x="9327573" y="46965177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1049482</xdr:colOff>
      <xdr:row>126</xdr:row>
      <xdr:rowOff>32905</xdr:rowOff>
    </xdr:from>
    <xdr:to>
      <xdr:col>5</xdr:col>
      <xdr:colOff>1306657</xdr:colOff>
      <xdr:row>126</xdr:row>
      <xdr:rowOff>305666</xdr:rowOff>
    </xdr:to>
    <xdr:sp macro="" textlink="">
      <xdr:nvSpPr>
        <xdr:cNvPr id="56" name="Rectangle 2"/>
        <xdr:cNvSpPr>
          <a:spLocks noChangeArrowheads="1"/>
        </xdr:cNvSpPr>
      </xdr:nvSpPr>
      <xdr:spPr bwMode="auto">
        <a:xfrm>
          <a:off x="9327573" y="47380814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1097107</xdr:colOff>
      <xdr:row>126</xdr:row>
      <xdr:rowOff>58016</xdr:rowOff>
    </xdr:from>
    <xdr:to>
      <xdr:col>5</xdr:col>
      <xdr:colOff>1306657</xdr:colOff>
      <xdr:row>126</xdr:row>
      <xdr:rowOff>296141</xdr:rowOff>
    </xdr:to>
    <xdr:sp macro="" textlink="">
      <xdr:nvSpPr>
        <xdr:cNvPr id="57" name="Line 67"/>
        <xdr:cNvSpPr>
          <a:spLocks noChangeShapeType="1"/>
        </xdr:cNvSpPr>
      </xdr:nvSpPr>
      <xdr:spPr bwMode="auto">
        <a:xfrm flipV="1">
          <a:off x="9375198" y="474059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1097107</xdr:colOff>
      <xdr:row>125</xdr:row>
      <xdr:rowOff>77066</xdr:rowOff>
    </xdr:from>
    <xdr:to>
      <xdr:col>5</xdr:col>
      <xdr:colOff>1306657</xdr:colOff>
      <xdr:row>125</xdr:row>
      <xdr:rowOff>315191</xdr:rowOff>
    </xdr:to>
    <xdr:sp macro="" textlink="">
      <xdr:nvSpPr>
        <xdr:cNvPr id="58" name="Line 67"/>
        <xdr:cNvSpPr>
          <a:spLocks noChangeShapeType="1"/>
        </xdr:cNvSpPr>
      </xdr:nvSpPr>
      <xdr:spPr bwMode="auto">
        <a:xfrm flipV="1">
          <a:off x="9375198" y="4700933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959428</xdr:colOff>
      <xdr:row>155</xdr:row>
      <xdr:rowOff>81395</xdr:rowOff>
    </xdr:from>
    <xdr:to>
      <xdr:col>5</xdr:col>
      <xdr:colOff>1216603</xdr:colOff>
      <xdr:row>155</xdr:row>
      <xdr:rowOff>354157</xdr:rowOff>
    </xdr:to>
    <xdr:sp macro="" textlink="">
      <xdr:nvSpPr>
        <xdr:cNvPr id="59" name="Rectangle 1"/>
        <xdr:cNvSpPr>
          <a:spLocks noChangeArrowheads="1"/>
        </xdr:cNvSpPr>
      </xdr:nvSpPr>
      <xdr:spPr bwMode="auto">
        <a:xfrm>
          <a:off x="9237519" y="58270486"/>
          <a:ext cx="257175" cy="2727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959428</xdr:colOff>
      <xdr:row>156</xdr:row>
      <xdr:rowOff>81396</xdr:rowOff>
    </xdr:from>
    <xdr:to>
      <xdr:col>5</xdr:col>
      <xdr:colOff>1216603</xdr:colOff>
      <xdr:row>156</xdr:row>
      <xdr:rowOff>354157</xdr:rowOff>
    </xdr:to>
    <xdr:sp macro="" textlink="">
      <xdr:nvSpPr>
        <xdr:cNvPr id="60" name="Rectangle 2"/>
        <xdr:cNvSpPr>
          <a:spLocks noChangeArrowheads="1"/>
        </xdr:cNvSpPr>
      </xdr:nvSpPr>
      <xdr:spPr bwMode="auto">
        <a:xfrm>
          <a:off x="9237519" y="58686123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156</xdr:row>
      <xdr:rowOff>106507</xdr:rowOff>
    </xdr:from>
    <xdr:to>
      <xdr:col>5</xdr:col>
      <xdr:colOff>1216603</xdr:colOff>
      <xdr:row>156</xdr:row>
      <xdr:rowOff>344632</xdr:rowOff>
    </xdr:to>
    <xdr:sp macro="" textlink="">
      <xdr:nvSpPr>
        <xdr:cNvPr id="61" name="Line 67"/>
        <xdr:cNvSpPr>
          <a:spLocks noChangeShapeType="1"/>
        </xdr:cNvSpPr>
      </xdr:nvSpPr>
      <xdr:spPr bwMode="auto">
        <a:xfrm flipV="1">
          <a:off x="9285144" y="5871123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155</xdr:row>
      <xdr:rowOff>125557</xdr:rowOff>
    </xdr:from>
    <xdr:to>
      <xdr:col>5</xdr:col>
      <xdr:colOff>1216603</xdr:colOff>
      <xdr:row>155</xdr:row>
      <xdr:rowOff>363682</xdr:rowOff>
    </xdr:to>
    <xdr:sp macro="" textlink="">
      <xdr:nvSpPr>
        <xdr:cNvPr id="62" name="Line 67"/>
        <xdr:cNvSpPr>
          <a:spLocks noChangeShapeType="1"/>
        </xdr:cNvSpPr>
      </xdr:nvSpPr>
      <xdr:spPr bwMode="auto">
        <a:xfrm flipV="1">
          <a:off x="9285144" y="5831464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4</xdr:row>
      <xdr:rowOff>34737</xdr:rowOff>
    </xdr:from>
    <xdr:to>
      <xdr:col>6</xdr:col>
      <xdr:colOff>22411</xdr:colOff>
      <xdr:row>5</xdr:row>
      <xdr:rowOff>33616</xdr:rowOff>
    </xdr:to>
    <xdr:sp macro="" textlink="">
      <xdr:nvSpPr>
        <xdr:cNvPr id="63" name="Rectangle 1"/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4</xdr:row>
      <xdr:rowOff>72837</xdr:rowOff>
    </xdr:from>
    <xdr:to>
      <xdr:col>5</xdr:col>
      <xdr:colOff>781050</xdr:colOff>
      <xdr:row>4</xdr:row>
      <xdr:rowOff>212911</xdr:rowOff>
    </xdr:to>
    <xdr:sp macro="" textlink="">
      <xdr:nvSpPr>
        <xdr:cNvPr id="64" name="Line 67"/>
        <xdr:cNvSpPr>
          <a:spLocks noChangeShapeType="1"/>
        </xdr:cNvSpPr>
      </xdr:nvSpPr>
      <xdr:spPr bwMode="auto">
        <a:xfrm flipV="1">
          <a:off x="6176122" y="49621887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5</xdr:row>
      <xdr:rowOff>19051</xdr:rowOff>
    </xdr:from>
    <xdr:to>
      <xdr:col>6</xdr:col>
      <xdr:colOff>4481</xdr:colOff>
      <xdr:row>5</xdr:row>
      <xdr:rowOff>230842</xdr:rowOff>
    </xdr:to>
    <xdr:sp macro="" textlink="">
      <xdr:nvSpPr>
        <xdr:cNvPr id="65" name="Rectangle 1"/>
        <xdr:cNvSpPr>
          <a:spLocks noChangeArrowheads="1"/>
        </xdr:cNvSpPr>
      </xdr:nvSpPr>
      <xdr:spPr bwMode="auto">
        <a:xfrm>
          <a:off x="6149228" y="49806226"/>
          <a:ext cx="151278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34</xdr:row>
      <xdr:rowOff>41563</xdr:rowOff>
    </xdr:from>
    <xdr:to>
      <xdr:col>5</xdr:col>
      <xdr:colOff>1281545</xdr:colOff>
      <xdr:row>34</xdr:row>
      <xdr:rowOff>304800</xdr:rowOff>
    </xdr:to>
    <xdr:sp macro="" textlink="">
      <xdr:nvSpPr>
        <xdr:cNvPr id="67" name="Rectangle 1"/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35</xdr:row>
      <xdr:rowOff>41563</xdr:rowOff>
    </xdr:from>
    <xdr:to>
      <xdr:col>5</xdr:col>
      <xdr:colOff>1281545</xdr:colOff>
      <xdr:row>35</xdr:row>
      <xdr:rowOff>304799</xdr:rowOff>
    </xdr:to>
    <xdr:sp macro="" textlink="">
      <xdr:nvSpPr>
        <xdr:cNvPr id="68" name="Rectangle 2"/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35</xdr:row>
      <xdr:rowOff>60613</xdr:rowOff>
    </xdr:from>
    <xdr:to>
      <xdr:col>5</xdr:col>
      <xdr:colOff>1281545</xdr:colOff>
      <xdr:row>35</xdr:row>
      <xdr:rowOff>295274</xdr:rowOff>
    </xdr:to>
    <xdr:sp macro="" textlink="">
      <xdr:nvSpPr>
        <xdr:cNvPr id="69" name="Line 67"/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34</xdr:row>
      <xdr:rowOff>79663</xdr:rowOff>
    </xdr:from>
    <xdr:to>
      <xdr:col>5</xdr:col>
      <xdr:colOff>1281545</xdr:colOff>
      <xdr:row>34</xdr:row>
      <xdr:rowOff>314325</xdr:rowOff>
    </xdr:to>
    <xdr:sp macro="" textlink="">
      <xdr:nvSpPr>
        <xdr:cNvPr id="70" name="Line 67"/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34</xdr:row>
      <xdr:rowOff>34737</xdr:rowOff>
    </xdr:from>
    <xdr:to>
      <xdr:col>6</xdr:col>
      <xdr:colOff>22411</xdr:colOff>
      <xdr:row>35</xdr:row>
      <xdr:rowOff>33616</xdr:rowOff>
    </xdr:to>
    <xdr:sp macro="" textlink="">
      <xdr:nvSpPr>
        <xdr:cNvPr id="71" name="Rectangle 1"/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34</xdr:row>
      <xdr:rowOff>72837</xdr:rowOff>
    </xdr:from>
    <xdr:to>
      <xdr:col>5</xdr:col>
      <xdr:colOff>781050</xdr:colOff>
      <xdr:row>34</xdr:row>
      <xdr:rowOff>212911</xdr:rowOff>
    </xdr:to>
    <xdr:sp macro="" textlink="">
      <xdr:nvSpPr>
        <xdr:cNvPr id="72" name="Line 67"/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35</xdr:row>
      <xdr:rowOff>19051</xdr:rowOff>
    </xdr:from>
    <xdr:to>
      <xdr:col>6</xdr:col>
      <xdr:colOff>4481</xdr:colOff>
      <xdr:row>35</xdr:row>
      <xdr:rowOff>230842</xdr:rowOff>
    </xdr:to>
    <xdr:sp macro="" textlink="">
      <xdr:nvSpPr>
        <xdr:cNvPr id="73" name="Rectangle 1"/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64</xdr:row>
      <xdr:rowOff>41563</xdr:rowOff>
    </xdr:from>
    <xdr:to>
      <xdr:col>5</xdr:col>
      <xdr:colOff>1281545</xdr:colOff>
      <xdr:row>64</xdr:row>
      <xdr:rowOff>304800</xdr:rowOff>
    </xdr:to>
    <xdr:sp macro="" textlink="">
      <xdr:nvSpPr>
        <xdr:cNvPr id="75" name="Rectangle 1"/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65</xdr:row>
      <xdr:rowOff>41563</xdr:rowOff>
    </xdr:from>
    <xdr:to>
      <xdr:col>5</xdr:col>
      <xdr:colOff>1281545</xdr:colOff>
      <xdr:row>65</xdr:row>
      <xdr:rowOff>304799</xdr:rowOff>
    </xdr:to>
    <xdr:sp macro="" textlink="">
      <xdr:nvSpPr>
        <xdr:cNvPr id="76" name="Rectangle 2"/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65</xdr:row>
      <xdr:rowOff>60613</xdr:rowOff>
    </xdr:from>
    <xdr:to>
      <xdr:col>5</xdr:col>
      <xdr:colOff>1281545</xdr:colOff>
      <xdr:row>65</xdr:row>
      <xdr:rowOff>295274</xdr:rowOff>
    </xdr:to>
    <xdr:sp macro="" textlink="">
      <xdr:nvSpPr>
        <xdr:cNvPr id="77" name="Line 67"/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64</xdr:row>
      <xdr:rowOff>79663</xdr:rowOff>
    </xdr:from>
    <xdr:to>
      <xdr:col>5</xdr:col>
      <xdr:colOff>1281545</xdr:colOff>
      <xdr:row>64</xdr:row>
      <xdr:rowOff>314325</xdr:rowOff>
    </xdr:to>
    <xdr:sp macro="" textlink="">
      <xdr:nvSpPr>
        <xdr:cNvPr id="78" name="Line 67"/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64</xdr:row>
      <xdr:rowOff>34737</xdr:rowOff>
    </xdr:from>
    <xdr:to>
      <xdr:col>6</xdr:col>
      <xdr:colOff>22411</xdr:colOff>
      <xdr:row>65</xdr:row>
      <xdr:rowOff>33616</xdr:rowOff>
    </xdr:to>
    <xdr:sp macro="" textlink="">
      <xdr:nvSpPr>
        <xdr:cNvPr id="79" name="Rectangle 1"/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64</xdr:row>
      <xdr:rowOff>72837</xdr:rowOff>
    </xdr:from>
    <xdr:to>
      <xdr:col>5</xdr:col>
      <xdr:colOff>781050</xdr:colOff>
      <xdr:row>64</xdr:row>
      <xdr:rowOff>212911</xdr:rowOff>
    </xdr:to>
    <xdr:sp macro="" textlink="">
      <xdr:nvSpPr>
        <xdr:cNvPr id="80" name="Line 67"/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65</xdr:row>
      <xdr:rowOff>19051</xdr:rowOff>
    </xdr:from>
    <xdr:to>
      <xdr:col>6</xdr:col>
      <xdr:colOff>4481</xdr:colOff>
      <xdr:row>65</xdr:row>
      <xdr:rowOff>230842</xdr:rowOff>
    </xdr:to>
    <xdr:sp macro="" textlink="">
      <xdr:nvSpPr>
        <xdr:cNvPr id="81" name="Rectangle 1"/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95</xdr:row>
      <xdr:rowOff>41563</xdr:rowOff>
    </xdr:from>
    <xdr:to>
      <xdr:col>5</xdr:col>
      <xdr:colOff>1281545</xdr:colOff>
      <xdr:row>95</xdr:row>
      <xdr:rowOff>304800</xdr:rowOff>
    </xdr:to>
    <xdr:sp macro="" textlink="">
      <xdr:nvSpPr>
        <xdr:cNvPr id="83" name="Rectangle 1"/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96</xdr:row>
      <xdr:rowOff>41563</xdr:rowOff>
    </xdr:from>
    <xdr:to>
      <xdr:col>5</xdr:col>
      <xdr:colOff>1281545</xdr:colOff>
      <xdr:row>96</xdr:row>
      <xdr:rowOff>304799</xdr:rowOff>
    </xdr:to>
    <xdr:sp macro="" textlink="">
      <xdr:nvSpPr>
        <xdr:cNvPr id="84" name="Rectangle 2"/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96</xdr:row>
      <xdr:rowOff>60613</xdr:rowOff>
    </xdr:from>
    <xdr:to>
      <xdr:col>5</xdr:col>
      <xdr:colOff>1281545</xdr:colOff>
      <xdr:row>96</xdr:row>
      <xdr:rowOff>295274</xdr:rowOff>
    </xdr:to>
    <xdr:sp macro="" textlink="">
      <xdr:nvSpPr>
        <xdr:cNvPr id="85" name="Line 67"/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95</xdr:row>
      <xdr:rowOff>79663</xdr:rowOff>
    </xdr:from>
    <xdr:to>
      <xdr:col>5</xdr:col>
      <xdr:colOff>1281545</xdr:colOff>
      <xdr:row>95</xdr:row>
      <xdr:rowOff>314325</xdr:rowOff>
    </xdr:to>
    <xdr:sp macro="" textlink="">
      <xdr:nvSpPr>
        <xdr:cNvPr id="86" name="Line 67"/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95</xdr:row>
      <xdr:rowOff>34737</xdr:rowOff>
    </xdr:from>
    <xdr:to>
      <xdr:col>6</xdr:col>
      <xdr:colOff>22411</xdr:colOff>
      <xdr:row>96</xdr:row>
      <xdr:rowOff>33616</xdr:rowOff>
    </xdr:to>
    <xdr:sp macro="" textlink="">
      <xdr:nvSpPr>
        <xdr:cNvPr id="87" name="Rectangle 1"/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95</xdr:row>
      <xdr:rowOff>72837</xdr:rowOff>
    </xdr:from>
    <xdr:to>
      <xdr:col>5</xdr:col>
      <xdr:colOff>781050</xdr:colOff>
      <xdr:row>95</xdr:row>
      <xdr:rowOff>212911</xdr:rowOff>
    </xdr:to>
    <xdr:sp macro="" textlink="">
      <xdr:nvSpPr>
        <xdr:cNvPr id="88" name="Line 67"/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96</xdr:row>
      <xdr:rowOff>19051</xdr:rowOff>
    </xdr:from>
    <xdr:to>
      <xdr:col>6</xdr:col>
      <xdr:colOff>4481</xdr:colOff>
      <xdr:row>96</xdr:row>
      <xdr:rowOff>230842</xdr:rowOff>
    </xdr:to>
    <xdr:sp macro="" textlink="">
      <xdr:nvSpPr>
        <xdr:cNvPr id="89" name="Rectangle 1"/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125</xdr:row>
      <xdr:rowOff>41563</xdr:rowOff>
    </xdr:from>
    <xdr:to>
      <xdr:col>5</xdr:col>
      <xdr:colOff>1281545</xdr:colOff>
      <xdr:row>125</xdr:row>
      <xdr:rowOff>304800</xdr:rowOff>
    </xdr:to>
    <xdr:sp macro="" textlink="">
      <xdr:nvSpPr>
        <xdr:cNvPr id="91" name="Rectangle 1"/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126</xdr:row>
      <xdr:rowOff>41563</xdr:rowOff>
    </xdr:from>
    <xdr:to>
      <xdr:col>5</xdr:col>
      <xdr:colOff>1281545</xdr:colOff>
      <xdr:row>126</xdr:row>
      <xdr:rowOff>304799</xdr:rowOff>
    </xdr:to>
    <xdr:sp macro="" textlink="">
      <xdr:nvSpPr>
        <xdr:cNvPr id="92" name="Rectangle 2"/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126</xdr:row>
      <xdr:rowOff>60613</xdr:rowOff>
    </xdr:from>
    <xdr:to>
      <xdr:col>5</xdr:col>
      <xdr:colOff>1281545</xdr:colOff>
      <xdr:row>126</xdr:row>
      <xdr:rowOff>295274</xdr:rowOff>
    </xdr:to>
    <xdr:sp macro="" textlink="">
      <xdr:nvSpPr>
        <xdr:cNvPr id="93" name="Line 67"/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125</xdr:row>
      <xdr:rowOff>79663</xdr:rowOff>
    </xdr:from>
    <xdr:to>
      <xdr:col>5</xdr:col>
      <xdr:colOff>1281545</xdr:colOff>
      <xdr:row>125</xdr:row>
      <xdr:rowOff>314325</xdr:rowOff>
    </xdr:to>
    <xdr:sp macro="" textlink="">
      <xdr:nvSpPr>
        <xdr:cNvPr id="94" name="Line 67"/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125</xdr:row>
      <xdr:rowOff>34737</xdr:rowOff>
    </xdr:from>
    <xdr:to>
      <xdr:col>6</xdr:col>
      <xdr:colOff>22411</xdr:colOff>
      <xdr:row>126</xdr:row>
      <xdr:rowOff>33616</xdr:rowOff>
    </xdr:to>
    <xdr:sp macro="" textlink="">
      <xdr:nvSpPr>
        <xdr:cNvPr id="95" name="Rectangle 1"/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125</xdr:row>
      <xdr:rowOff>72837</xdr:rowOff>
    </xdr:from>
    <xdr:to>
      <xdr:col>5</xdr:col>
      <xdr:colOff>781050</xdr:colOff>
      <xdr:row>125</xdr:row>
      <xdr:rowOff>212911</xdr:rowOff>
    </xdr:to>
    <xdr:sp macro="" textlink="">
      <xdr:nvSpPr>
        <xdr:cNvPr id="96" name="Line 67"/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126</xdr:row>
      <xdr:rowOff>19051</xdr:rowOff>
    </xdr:from>
    <xdr:to>
      <xdr:col>6</xdr:col>
      <xdr:colOff>4481</xdr:colOff>
      <xdr:row>126</xdr:row>
      <xdr:rowOff>230842</xdr:rowOff>
    </xdr:to>
    <xdr:sp macro="" textlink="">
      <xdr:nvSpPr>
        <xdr:cNvPr id="97" name="Rectangle 1"/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155</xdr:row>
      <xdr:rowOff>41563</xdr:rowOff>
    </xdr:from>
    <xdr:to>
      <xdr:col>5</xdr:col>
      <xdr:colOff>1281545</xdr:colOff>
      <xdr:row>155</xdr:row>
      <xdr:rowOff>304800</xdr:rowOff>
    </xdr:to>
    <xdr:sp macro="" textlink="">
      <xdr:nvSpPr>
        <xdr:cNvPr id="99" name="Rectangle 1"/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156</xdr:row>
      <xdr:rowOff>41563</xdr:rowOff>
    </xdr:from>
    <xdr:to>
      <xdr:col>5</xdr:col>
      <xdr:colOff>1281545</xdr:colOff>
      <xdr:row>156</xdr:row>
      <xdr:rowOff>304799</xdr:rowOff>
    </xdr:to>
    <xdr:sp macro="" textlink="">
      <xdr:nvSpPr>
        <xdr:cNvPr id="100" name="Rectangle 2"/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156</xdr:row>
      <xdr:rowOff>60613</xdr:rowOff>
    </xdr:from>
    <xdr:to>
      <xdr:col>5</xdr:col>
      <xdr:colOff>1281545</xdr:colOff>
      <xdr:row>156</xdr:row>
      <xdr:rowOff>295274</xdr:rowOff>
    </xdr:to>
    <xdr:sp macro="" textlink="">
      <xdr:nvSpPr>
        <xdr:cNvPr id="101" name="Line 67"/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155</xdr:row>
      <xdr:rowOff>79663</xdr:rowOff>
    </xdr:from>
    <xdr:to>
      <xdr:col>5</xdr:col>
      <xdr:colOff>1281545</xdr:colOff>
      <xdr:row>155</xdr:row>
      <xdr:rowOff>314325</xdr:rowOff>
    </xdr:to>
    <xdr:sp macro="" textlink="">
      <xdr:nvSpPr>
        <xdr:cNvPr id="102" name="Line 67"/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155</xdr:row>
      <xdr:rowOff>34737</xdr:rowOff>
    </xdr:from>
    <xdr:to>
      <xdr:col>6</xdr:col>
      <xdr:colOff>22411</xdr:colOff>
      <xdr:row>156</xdr:row>
      <xdr:rowOff>33616</xdr:rowOff>
    </xdr:to>
    <xdr:sp macro="" textlink="">
      <xdr:nvSpPr>
        <xdr:cNvPr id="103" name="Rectangle 1"/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155</xdr:row>
      <xdr:rowOff>72837</xdr:rowOff>
    </xdr:from>
    <xdr:to>
      <xdr:col>5</xdr:col>
      <xdr:colOff>781050</xdr:colOff>
      <xdr:row>155</xdr:row>
      <xdr:rowOff>212911</xdr:rowOff>
    </xdr:to>
    <xdr:sp macro="" textlink="">
      <xdr:nvSpPr>
        <xdr:cNvPr id="104" name="Line 67"/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156</xdr:row>
      <xdr:rowOff>19051</xdr:rowOff>
    </xdr:from>
    <xdr:to>
      <xdr:col>6</xdr:col>
      <xdr:colOff>4481</xdr:colOff>
      <xdr:row>156</xdr:row>
      <xdr:rowOff>230842</xdr:rowOff>
    </xdr:to>
    <xdr:sp macro="" textlink="">
      <xdr:nvSpPr>
        <xdr:cNvPr id="105" name="Rectangle 1"/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186</xdr:row>
      <xdr:rowOff>41563</xdr:rowOff>
    </xdr:from>
    <xdr:to>
      <xdr:col>5</xdr:col>
      <xdr:colOff>1281545</xdr:colOff>
      <xdr:row>186</xdr:row>
      <xdr:rowOff>304800</xdr:rowOff>
    </xdr:to>
    <xdr:sp macro="" textlink="">
      <xdr:nvSpPr>
        <xdr:cNvPr id="107" name="Rectangle 1"/>
        <xdr:cNvSpPr>
          <a:spLocks noChangeArrowheads="1"/>
        </xdr:cNvSpPr>
      </xdr:nvSpPr>
      <xdr:spPr bwMode="auto">
        <a:xfrm>
          <a:off x="6134252" y="982857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187</xdr:row>
      <xdr:rowOff>41563</xdr:rowOff>
    </xdr:from>
    <xdr:to>
      <xdr:col>5</xdr:col>
      <xdr:colOff>1281545</xdr:colOff>
      <xdr:row>187</xdr:row>
      <xdr:rowOff>304799</xdr:rowOff>
    </xdr:to>
    <xdr:sp macro="" textlink="">
      <xdr:nvSpPr>
        <xdr:cNvPr id="108" name="Rectangle 2"/>
        <xdr:cNvSpPr>
          <a:spLocks noChangeArrowheads="1"/>
        </xdr:cNvSpPr>
      </xdr:nvSpPr>
      <xdr:spPr bwMode="auto">
        <a:xfrm>
          <a:off x="6134252" y="1218181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187</xdr:row>
      <xdr:rowOff>60613</xdr:rowOff>
    </xdr:from>
    <xdr:to>
      <xdr:col>5</xdr:col>
      <xdr:colOff>1281545</xdr:colOff>
      <xdr:row>187</xdr:row>
      <xdr:rowOff>295274</xdr:rowOff>
    </xdr:to>
    <xdr:sp macro="" textlink="">
      <xdr:nvSpPr>
        <xdr:cNvPr id="109" name="Line 67"/>
        <xdr:cNvSpPr>
          <a:spLocks noChangeShapeType="1"/>
        </xdr:cNvSpPr>
      </xdr:nvSpPr>
      <xdr:spPr bwMode="auto">
        <a:xfrm flipV="1">
          <a:off x="6134252" y="1237231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186</xdr:row>
      <xdr:rowOff>79663</xdr:rowOff>
    </xdr:from>
    <xdr:to>
      <xdr:col>5</xdr:col>
      <xdr:colOff>1281545</xdr:colOff>
      <xdr:row>186</xdr:row>
      <xdr:rowOff>314325</xdr:rowOff>
    </xdr:to>
    <xdr:sp macro="" textlink="">
      <xdr:nvSpPr>
        <xdr:cNvPr id="110" name="Line 67"/>
        <xdr:cNvSpPr>
          <a:spLocks noChangeShapeType="1"/>
        </xdr:cNvSpPr>
      </xdr:nvSpPr>
      <xdr:spPr bwMode="auto">
        <a:xfrm flipV="1">
          <a:off x="6134252" y="1020957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186</xdr:row>
      <xdr:rowOff>34737</xdr:rowOff>
    </xdr:from>
    <xdr:to>
      <xdr:col>6</xdr:col>
      <xdr:colOff>22411</xdr:colOff>
      <xdr:row>187</xdr:row>
      <xdr:rowOff>33616</xdr:rowOff>
    </xdr:to>
    <xdr:sp macro="" textlink="">
      <xdr:nvSpPr>
        <xdr:cNvPr id="111" name="Rectangle 1"/>
        <xdr:cNvSpPr>
          <a:spLocks noChangeArrowheads="1"/>
        </xdr:cNvSpPr>
      </xdr:nvSpPr>
      <xdr:spPr bwMode="auto">
        <a:xfrm>
          <a:off x="5927913" y="976031"/>
          <a:ext cx="235322" cy="23420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186</xdr:row>
      <xdr:rowOff>72837</xdr:rowOff>
    </xdr:from>
    <xdr:to>
      <xdr:col>5</xdr:col>
      <xdr:colOff>781050</xdr:colOff>
      <xdr:row>186</xdr:row>
      <xdr:rowOff>212911</xdr:rowOff>
    </xdr:to>
    <xdr:sp macro="" textlink="">
      <xdr:nvSpPr>
        <xdr:cNvPr id="112" name="Line 67"/>
        <xdr:cNvSpPr>
          <a:spLocks noChangeShapeType="1"/>
        </xdr:cNvSpPr>
      </xdr:nvSpPr>
      <xdr:spPr bwMode="auto">
        <a:xfrm flipV="1">
          <a:off x="5961529" y="1014131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187</xdr:row>
      <xdr:rowOff>19051</xdr:rowOff>
    </xdr:from>
    <xdr:to>
      <xdr:col>6</xdr:col>
      <xdr:colOff>4481</xdr:colOff>
      <xdr:row>187</xdr:row>
      <xdr:rowOff>230842</xdr:rowOff>
    </xdr:to>
    <xdr:sp macro="" textlink="">
      <xdr:nvSpPr>
        <xdr:cNvPr id="113" name="Rectangle 1"/>
        <xdr:cNvSpPr>
          <a:spLocks noChangeArrowheads="1"/>
        </xdr:cNvSpPr>
      </xdr:nvSpPr>
      <xdr:spPr bwMode="auto">
        <a:xfrm>
          <a:off x="5934635" y="1195669"/>
          <a:ext cx="210670" cy="2117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2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3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4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5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6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7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8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79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0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1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2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3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4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5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6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7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8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89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0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1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2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3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4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5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6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7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399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00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09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0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1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2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3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4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5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7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8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19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0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1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2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3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4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5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7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29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0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1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2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3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4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5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6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7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8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39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0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1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2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3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4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5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7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8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49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0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1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2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3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4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5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6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7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8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59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0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1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2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3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4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5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7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8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69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0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1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2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3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4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5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6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7" name="Rectangle 1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79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0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1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2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3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4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5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6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7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8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89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0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1" name="Rectangle 5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2" name="Rectangle 6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3" name="Rectangle 3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4" name="Rectangle 4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5" name="Rectangle 2"/>
        <xdr:cNvSpPr>
          <a:spLocks noChangeArrowheads="1"/>
        </xdr:cNvSpPr>
      </xdr:nvSpPr>
      <xdr:spPr bwMode="auto">
        <a:xfrm>
          <a:off x="727710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6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84497" name="Line 67"/>
        <xdr:cNvSpPr>
          <a:spLocks noChangeShapeType="1"/>
        </xdr:cNvSpPr>
      </xdr:nvSpPr>
      <xdr:spPr bwMode="auto">
        <a:xfrm flipV="1">
          <a:off x="732472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4</xdr:row>
      <xdr:rowOff>51954</xdr:rowOff>
    </xdr:from>
    <xdr:to>
      <xdr:col>6</xdr:col>
      <xdr:colOff>66675</xdr:colOff>
      <xdr:row>4</xdr:row>
      <xdr:rowOff>315190</xdr:rowOff>
    </xdr:to>
    <xdr:sp macro="" textlink="">
      <xdr:nvSpPr>
        <xdr:cNvPr id="136" name="Rectangle 1"/>
        <xdr:cNvSpPr>
          <a:spLocks noChangeArrowheads="1"/>
        </xdr:cNvSpPr>
      </xdr:nvSpPr>
      <xdr:spPr bwMode="auto">
        <a:xfrm>
          <a:off x="9144000" y="171449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5</xdr:row>
      <xdr:rowOff>51953</xdr:rowOff>
    </xdr:from>
    <xdr:to>
      <xdr:col>6</xdr:col>
      <xdr:colOff>66675</xdr:colOff>
      <xdr:row>5</xdr:row>
      <xdr:rowOff>315189</xdr:rowOff>
    </xdr:to>
    <xdr:sp macro="" textlink="">
      <xdr:nvSpPr>
        <xdr:cNvPr id="137" name="Rectangle 2"/>
        <xdr:cNvSpPr>
          <a:spLocks noChangeArrowheads="1"/>
        </xdr:cNvSpPr>
      </xdr:nvSpPr>
      <xdr:spPr bwMode="auto">
        <a:xfrm>
          <a:off x="9144000" y="213013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4</xdr:row>
      <xdr:rowOff>86590</xdr:rowOff>
    </xdr:from>
    <xdr:to>
      <xdr:col>6</xdr:col>
      <xdr:colOff>66675</xdr:colOff>
      <xdr:row>4</xdr:row>
      <xdr:rowOff>324715</xdr:rowOff>
    </xdr:to>
    <xdr:sp macro="" textlink="">
      <xdr:nvSpPr>
        <xdr:cNvPr id="139" name="Line 67"/>
        <xdr:cNvSpPr>
          <a:spLocks noChangeShapeType="1"/>
        </xdr:cNvSpPr>
      </xdr:nvSpPr>
      <xdr:spPr bwMode="auto">
        <a:xfrm flipV="1">
          <a:off x="9191625" y="174913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1021773</xdr:colOff>
      <xdr:row>34</xdr:row>
      <xdr:rowOff>51954</xdr:rowOff>
    </xdr:from>
    <xdr:to>
      <xdr:col>6</xdr:col>
      <xdr:colOff>49357</xdr:colOff>
      <xdr:row>34</xdr:row>
      <xdr:rowOff>315190</xdr:rowOff>
    </xdr:to>
    <xdr:sp macro="" textlink="">
      <xdr:nvSpPr>
        <xdr:cNvPr id="140" name="Rectangle 1"/>
        <xdr:cNvSpPr>
          <a:spLocks noChangeArrowheads="1"/>
        </xdr:cNvSpPr>
      </xdr:nvSpPr>
      <xdr:spPr bwMode="auto">
        <a:xfrm>
          <a:off x="9126682" y="1420090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1021773</xdr:colOff>
      <xdr:row>35</xdr:row>
      <xdr:rowOff>51954</xdr:rowOff>
    </xdr:from>
    <xdr:to>
      <xdr:col>6</xdr:col>
      <xdr:colOff>49357</xdr:colOff>
      <xdr:row>35</xdr:row>
      <xdr:rowOff>315190</xdr:rowOff>
    </xdr:to>
    <xdr:sp macro="" textlink="">
      <xdr:nvSpPr>
        <xdr:cNvPr id="141" name="Rectangle 2"/>
        <xdr:cNvSpPr>
          <a:spLocks noChangeArrowheads="1"/>
        </xdr:cNvSpPr>
      </xdr:nvSpPr>
      <xdr:spPr bwMode="auto">
        <a:xfrm>
          <a:off x="9126682" y="1461654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1069398</xdr:colOff>
      <xdr:row>34</xdr:row>
      <xdr:rowOff>86590</xdr:rowOff>
    </xdr:from>
    <xdr:to>
      <xdr:col>6</xdr:col>
      <xdr:colOff>49357</xdr:colOff>
      <xdr:row>34</xdr:row>
      <xdr:rowOff>324715</xdr:rowOff>
    </xdr:to>
    <xdr:sp macro="" textlink="">
      <xdr:nvSpPr>
        <xdr:cNvPr id="143" name="Line 67"/>
        <xdr:cNvSpPr>
          <a:spLocks noChangeShapeType="1"/>
        </xdr:cNvSpPr>
      </xdr:nvSpPr>
      <xdr:spPr bwMode="auto">
        <a:xfrm flipV="1">
          <a:off x="9174307" y="1423554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64</xdr:row>
      <xdr:rowOff>34636</xdr:rowOff>
    </xdr:from>
    <xdr:to>
      <xdr:col>6</xdr:col>
      <xdr:colOff>66675</xdr:colOff>
      <xdr:row>64</xdr:row>
      <xdr:rowOff>297872</xdr:rowOff>
    </xdr:to>
    <xdr:sp macro="" textlink="">
      <xdr:nvSpPr>
        <xdr:cNvPr id="144" name="Rectangle 1"/>
        <xdr:cNvSpPr>
          <a:spLocks noChangeArrowheads="1"/>
        </xdr:cNvSpPr>
      </xdr:nvSpPr>
      <xdr:spPr bwMode="auto">
        <a:xfrm>
          <a:off x="9144000" y="2667000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65</xdr:row>
      <xdr:rowOff>34636</xdr:rowOff>
    </xdr:from>
    <xdr:to>
      <xdr:col>6</xdr:col>
      <xdr:colOff>66675</xdr:colOff>
      <xdr:row>65</xdr:row>
      <xdr:rowOff>297872</xdr:rowOff>
    </xdr:to>
    <xdr:sp macro="" textlink="">
      <xdr:nvSpPr>
        <xdr:cNvPr id="145" name="Rectangle 2"/>
        <xdr:cNvSpPr>
          <a:spLocks noChangeArrowheads="1"/>
        </xdr:cNvSpPr>
      </xdr:nvSpPr>
      <xdr:spPr bwMode="auto">
        <a:xfrm>
          <a:off x="9144000" y="27085636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64</xdr:row>
      <xdr:rowOff>69272</xdr:rowOff>
    </xdr:from>
    <xdr:to>
      <xdr:col>6</xdr:col>
      <xdr:colOff>66675</xdr:colOff>
      <xdr:row>64</xdr:row>
      <xdr:rowOff>307397</xdr:rowOff>
    </xdr:to>
    <xdr:sp macro="" textlink="">
      <xdr:nvSpPr>
        <xdr:cNvPr id="147" name="Line 67"/>
        <xdr:cNvSpPr>
          <a:spLocks noChangeShapeType="1"/>
        </xdr:cNvSpPr>
      </xdr:nvSpPr>
      <xdr:spPr bwMode="auto">
        <a:xfrm flipV="1">
          <a:off x="9191625" y="26704636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1125682</xdr:colOff>
      <xdr:row>94</xdr:row>
      <xdr:rowOff>86591</xdr:rowOff>
    </xdr:from>
    <xdr:to>
      <xdr:col>6</xdr:col>
      <xdr:colOff>153266</xdr:colOff>
      <xdr:row>94</xdr:row>
      <xdr:rowOff>349827</xdr:rowOff>
    </xdr:to>
    <xdr:sp macro="" textlink="">
      <xdr:nvSpPr>
        <xdr:cNvPr id="148" name="Rectangle 1"/>
        <xdr:cNvSpPr>
          <a:spLocks noChangeArrowheads="1"/>
        </xdr:cNvSpPr>
      </xdr:nvSpPr>
      <xdr:spPr bwMode="auto">
        <a:xfrm>
          <a:off x="9230591" y="392083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1125682</xdr:colOff>
      <xdr:row>95</xdr:row>
      <xdr:rowOff>86591</xdr:rowOff>
    </xdr:from>
    <xdr:to>
      <xdr:col>6</xdr:col>
      <xdr:colOff>153266</xdr:colOff>
      <xdr:row>95</xdr:row>
      <xdr:rowOff>349827</xdr:rowOff>
    </xdr:to>
    <xdr:sp macro="" textlink="">
      <xdr:nvSpPr>
        <xdr:cNvPr id="149" name="Rectangle 2"/>
        <xdr:cNvSpPr>
          <a:spLocks noChangeArrowheads="1"/>
        </xdr:cNvSpPr>
      </xdr:nvSpPr>
      <xdr:spPr bwMode="auto">
        <a:xfrm>
          <a:off x="9230591" y="39624000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1173307</xdr:colOff>
      <xdr:row>94</xdr:row>
      <xdr:rowOff>121227</xdr:rowOff>
    </xdr:from>
    <xdr:to>
      <xdr:col>6</xdr:col>
      <xdr:colOff>153266</xdr:colOff>
      <xdr:row>94</xdr:row>
      <xdr:rowOff>359352</xdr:rowOff>
    </xdr:to>
    <xdr:sp macro="" textlink="">
      <xdr:nvSpPr>
        <xdr:cNvPr id="151" name="Line 67"/>
        <xdr:cNvSpPr>
          <a:spLocks noChangeShapeType="1"/>
        </xdr:cNvSpPr>
      </xdr:nvSpPr>
      <xdr:spPr bwMode="auto">
        <a:xfrm flipV="1">
          <a:off x="9278216" y="39243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6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8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49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0" name="Rectangle 1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1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2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3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4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5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6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8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59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0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1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2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3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4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5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6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7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8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69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0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1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2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3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74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1029565</xdr:colOff>
      <xdr:row>64</xdr:row>
      <xdr:rowOff>14720</xdr:rowOff>
    </xdr:from>
    <xdr:to>
      <xdr:col>6</xdr:col>
      <xdr:colOff>57149</xdr:colOff>
      <xdr:row>64</xdr:row>
      <xdr:rowOff>281420</xdr:rowOff>
    </xdr:to>
    <xdr:sp macro="" textlink="">
      <xdr:nvSpPr>
        <xdr:cNvPr id="1774475" name="Rectangle 1"/>
        <xdr:cNvSpPr>
          <a:spLocks noChangeArrowheads="1"/>
        </xdr:cNvSpPr>
      </xdr:nvSpPr>
      <xdr:spPr bwMode="auto">
        <a:xfrm>
          <a:off x="9186429" y="2665008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1029565</xdr:colOff>
      <xdr:row>65</xdr:row>
      <xdr:rowOff>14720</xdr:rowOff>
    </xdr:from>
    <xdr:to>
      <xdr:col>6</xdr:col>
      <xdr:colOff>57149</xdr:colOff>
      <xdr:row>65</xdr:row>
      <xdr:rowOff>281420</xdr:rowOff>
    </xdr:to>
    <xdr:sp macro="" textlink="">
      <xdr:nvSpPr>
        <xdr:cNvPr id="1774476" name="Rectangle 2"/>
        <xdr:cNvSpPr>
          <a:spLocks noChangeArrowheads="1"/>
        </xdr:cNvSpPr>
      </xdr:nvSpPr>
      <xdr:spPr bwMode="auto">
        <a:xfrm>
          <a:off x="9186429" y="2706572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64</xdr:row>
      <xdr:rowOff>52820</xdr:rowOff>
    </xdr:from>
    <xdr:to>
      <xdr:col>6</xdr:col>
      <xdr:colOff>57149</xdr:colOff>
      <xdr:row>64</xdr:row>
      <xdr:rowOff>290945</xdr:rowOff>
    </xdr:to>
    <xdr:sp macro="" textlink="">
      <xdr:nvSpPr>
        <xdr:cNvPr id="1774478" name="Line 67"/>
        <xdr:cNvSpPr>
          <a:spLocks noChangeShapeType="1"/>
        </xdr:cNvSpPr>
      </xdr:nvSpPr>
      <xdr:spPr bwMode="auto">
        <a:xfrm flipV="1">
          <a:off x="9234054" y="2668818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1080654</xdr:colOff>
      <xdr:row>34</xdr:row>
      <xdr:rowOff>43296</xdr:rowOff>
    </xdr:from>
    <xdr:to>
      <xdr:col>6</xdr:col>
      <xdr:colOff>108238</xdr:colOff>
      <xdr:row>34</xdr:row>
      <xdr:rowOff>306532</xdr:rowOff>
    </xdr:to>
    <xdr:sp macro="" textlink="">
      <xdr:nvSpPr>
        <xdr:cNvPr id="1774479" name="Rectangle 1"/>
        <xdr:cNvSpPr>
          <a:spLocks noChangeArrowheads="1"/>
        </xdr:cNvSpPr>
      </xdr:nvSpPr>
      <xdr:spPr bwMode="auto">
        <a:xfrm>
          <a:off x="9237518" y="1419225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1080654</xdr:colOff>
      <xdr:row>35</xdr:row>
      <xdr:rowOff>43296</xdr:rowOff>
    </xdr:from>
    <xdr:to>
      <xdr:col>6</xdr:col>
      <xdr:colOff>108238</xdr:colOff>
      <xdr:row>35</xdr:row>
      <xdr:rowOff>306532</xdr:rowOff>
    </xdr:to>
    <xdr:sp macro="" textlink="">
      <xdr:nvSpPr>
        <xdr:cNvPr id="1774480" name="Rectangle 2"/>
        <xdr:cNvSpPr>
          <a:spLocks noChangeArrowheads="1"/>
        </xdr:cNvSpPr>
      </xdr:nvSpPr>
      <xdr:spPr bwMode="auto">
        <a:xfrm>
          <a:off x="9237518" y="14607887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1128279</xdr:colOff>
      <xdr:row>34</xdr:row>
      <xdr:rowOff>81396</xdr:rowOff>
    </xdr:from>
    <xdr:to>
      <xdr:col>6</xdr:col>
      <xdr:colOff>108238</xdr:colOff>
      <xdr:row>34</xdr:row>
      <xdr:rowOff>316057</xdr:rowOff>
    </xdr:to>
    <xdr:sp macro="" textlink="">
      <xdr:nvSpPr>
        <xdr:cNvPr id="1774482" name="Line 67"/>
        <xdr:cNvSpPr>
          <a:spLocks noChangeShapeType="1"/>
        </xdr:cNvSpPr>
      </xdr:nvSpPr>
      <xdr:spPr bwMode="auto">
        <a:xfrm flipV="1">
          <a:off x="9285143" y="14230351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1089313</xdr:colOff>
      <xdr:row>4</xdr:row>
      <xdr:rowOff>41563</xdr:rowOff>
    </xdr:from>
    <xdr:to>
      <xdr:col>6</xdr:col>
      <xdr:colOff>116897</xdr:colOff>
      <xdr:row>4</xdr:row>
      <xdr:rowOff>304800</xdr:rowOff>
    </xdr:to>
    <xdr:sp macro="" textlink="">
      <xdr:nvSpPr>
        <xdr:cNvPr id="1774483" name="Rectangle 1"/>
        <xdr:cNvSpPr>
          <a:spLocks noChangeArrowheads="1"/>
        </xdr:cNvSpPr>
      </xdr:nvSpPr>
      <xdr:spPr bwMode="auto">
        <a:xfrm>
          <a:off x="9246177" y="1704108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1089313</xdr:colOff>
      <xdr:row>5</xdr:row>
      <xdr:rowOff>41563</xdr:rowOff>
    </xdr:from>
    <xdr:to>
      <xdr:col>6</xdr:col>
      <xdr:colOff>116897</xdr:colOff>
      <xdr:row>5</xdr:row>
      <xdr:rowOff>304799</xdr:rowOff>
    </xdr:to>
    <xdr:sp macro="" textlink="">
      <xdr:nvSpPr>
        <xdr:cNvPr id="1774484" name="Rectangle 2"/>
        <xdr:cNvSpPr>
          <a:spLocks noChangeArrowheads="1"/>
        </xdr:cNvSpPr>
      </xdr:nvSpPr>
      <xdr:spPr bwMode="auto">
        <a:xfrm>
          <a:off x="9246177" y="211974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1136938</xdr:colOff>
      <xdr:row>4</xdr:row>
      <xdr:rowOff>79663</xdr:rowOff>
    </xdr:from>
    <xdr:to>
      <xdr:col>6</xdr:col>
      <xdr:colOff>116897</xdr:colOff>
      <xdr:row>4</xdr:row>
      <xdr:rowOff>314325</xdr:rowOff>
    </xdr:to>
    <xdr:sp macro="" textlink="">
      <xdr:nvSpPr>
        <xdr:cNvPr id="1774486" name="Line 67"/>
        <xdr:cNvSpPr>
          <a:spLocks noChangeShapeType="1"/>
        </xdr:cNvSpPr>
      </xdr:nvSpPr>
      <xdr:spPr bwMode="auto">
        <a:xfrm flipV="1">
          <a:off x="9293802" y="1742208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87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88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89" name="Rectangle 1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0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1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2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3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4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5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6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8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499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0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1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2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3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4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5" name="Rectangle 1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6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8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09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0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1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2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3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4" name="Rectangle 1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5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6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8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19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0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1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2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3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4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5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6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8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29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0" name="Rectangle 1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1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2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3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4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5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6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7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8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39" name="Rectangle 1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0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1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2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3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4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5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6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8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49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0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1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2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3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4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5" name="Rectangle 1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6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7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8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59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0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1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2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3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4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5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6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7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8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69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0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1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2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3" name="Rectangle 5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4" name="Rectangle 6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5" name="Rectangle 3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6" name="Rectangle 4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7" name="Rectangle 2"/>
        <xdr:cNvSpPr>
          <a:spLocks noChangeArrowheads="1"/>
        </xdr:cNvSpPr>
      </xdr:nvSpPr>
      <xdr:spPr bwMode="auto">
        <a:xfrm>
          <a:off x="7334250" y="5033010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8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120</xdr:row>
      <xdr:rowOff>0</xdr:rowOff>
    </xdr:from>
    <xdr:to>
      <xdr:col>4</xdr:col>
      <xdr:colOff>619125</xdr:colOff>
      <xdr:row>120</xdr:row>
      <xdr:rowOff>0</xdr:rowOff>
    </xdr:to>
    <xdr:sp macro="" textlink="">
      <xdr:nvSpPr>
        <xdr:cNvPr id="1774579" name="Line 67"/>
        <xdr:cNvSpPr>
          <a:spLocks noChangeShapeType="1"/>
        </xdr:cNvSpPr>
      </xdr:nvSpPr>
      <xdr:spPr bwMode="auto">
        <a:xfrm flipV="1">
          <a:off x="7381875" y="503301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1060737</xdr:colOff>
      <xdr:row>94</xdr:row>
      <xdr:rowOff>63211</xdr:rowOff>
    </xdr:from>
    <xdr:to>
      <xdr:col>6</xdr:col>
      <xdr:colOff>88321</xdr:colOff>
      <xdr:row>94</xdr:row>
      <xdr:rowOff>329911</xdr:rowOff>
    </xdr:to>
    <xdr:sp macro="" textlink="">
      <xdr:nvSpPr>
        <xdr:cNvPr id="140" name="Rectangle 1"/>
        <xdr:cNvSpPr>
          <a:spLocks noChangeArrowheads="1"/>
        </xdr:cNvSpPr>
      </xdr:nvSpPr>
      <xdr:spPr bwMode="auto">
        <a:xfrm>
          <a:off x="9217601" y="3918498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1060737</xdr:colOff>
      <xdr:row>95</xdr:row>
      <xdr:rowOff>63211</xdr:rowOff>
    </xdr:from>
    <xdr:to>
      <xdr:col>6</xdr:col>
      <xdr:colOff>88321</xdr:colOff>
      <xdr:row>95</xdr:row>
      <xdr:rowOff>329911</xdr:rowOff>
    </xdr:to>
    <xdr:sp macro="" textlink="">
      <xdr:nvSpPr>
        <xdr:cNvPr id="141" name="Rectangle 2"/>
        <xdr:cNvSpPr>
          <a:spLocks noChangeArrowheads="1"/>
        </xdr:cNvSpPr>
      </xdr:nvSpPr>
      <xdr:spPr bwMode="auto">
        <a:xfrm>
          <a:off x="9217601" y="3960062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1108362</xdr:colOff>
      <xdr:row>94</xdr:row>
      <xdr:rowOff>101311</xdr:rowOff>
    </xdr:from>
    <xdr:to>
      <xdr:col>6</xdr:col>
      <xdr:colOff>88321</xdr:colOff>
      <xdr:row>94</xdr:row>
      <xdr:rowOff>339436</xdr:rowOff>
    </xdr:to>
    <xdr:sp macro="" textlink="">
      <xdr:nvSpPr>
        <xdr:cNvPr id="143" name="Line 67"/>
        <xdr:cNvSpPr>
          <a:spLocks noChangeShapeType="1"/>
        </xdr:cNvSpPr>
      </xdr:nvSpPr>
      <xdr:spPr bwMode="auto">
        <a:xfrm flipV="1">
          <a:off x="9265226" y="3922308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68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69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2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67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4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5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6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79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1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3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4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5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6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89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0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1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2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3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4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5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6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7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8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699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0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1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2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4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5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6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7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8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09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0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1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2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3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4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5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7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718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19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0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1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4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5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6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29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0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1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3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4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5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6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7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8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39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0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2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4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5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6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8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49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0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1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2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3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4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5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6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7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8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59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0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1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3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64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3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4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5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6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7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8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79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0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1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2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3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4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5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6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7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8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89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0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1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2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3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4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5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6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7" name="Line 67"/>
        <xdr:cNvSpPr>
          <a:spLocks noChangeShapeType="1"/>
        </xdr:cNvSpPr>
      </xdr:nvSpPr>
      <xdr:spPr bwMode="auto">
        <a:xfrm flipV="1">
          <a:off x="7324725" y="251650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8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799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0" name="Rectangle 1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1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2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3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4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5" name="Rectangle 4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6" name="Rectangle 2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7" name="Rectangle 5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8" name="Rectangle 6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60</xdr:row>
      <xdr:rowOff>0</xdr:rowOff>
    </xdr:from>
    <xdr:to>
      <xdr:col>4</xdr:col>
      <xdr:colOff>619125</xdr:colOff>
      <xdr:row>60</xdr:row>
      <xdr:rowOff>0</xdr:rowOff>
    </xdr:to>
    <xdr:sp macro="" textlink="">
      <xdr:nvSpPr>
        <xdr:cNvPr id="1790809" name="Rectangle 3"/>
        <xdr:cNvSpPr>
          <a:spLocks noChangeArrowheads="1"/>
        </xdr:cNvSpPr>
      </xdr:nvSpPr>
      <xdr:spPr bwMode="auto">
        <a:xfrm>
          <a:off x="7277100" y="251650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3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4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5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7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29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0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1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2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4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5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7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39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0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1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2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4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5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6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7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8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49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0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1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2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4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5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7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59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0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1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2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4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5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6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7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69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0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1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2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3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4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5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7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79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0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1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2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4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5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6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7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8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89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0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1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2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3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4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5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6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7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8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899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0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1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2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3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4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5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6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7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8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09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0" name="Rectangle 5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1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2" name="Rectangle 3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3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4" name="Rectangle 1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5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6" name="Rectangle 6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7" name="Rectangle 4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8" name="Rectangle 2"/>
        <xdr:cNvSpPr>
          <a:spLocks noChangeArrowheads="1"/>
        </xdr:cNvSpPr>
      </xdr:nvSpPr>
      <xdr:spPr bwMode="auto">
        <a:xfrm>
          <a:off x="7277100" y="377475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19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90</xdr:row>
      <xdr:rowOff>0</xdr:rowOff>
    </xdr:from>
    <xdr:to>
      <xdr:col>4</xdr:col>
      <xdr:colOff>619125</xdr:colOff>
      <xdr:row>90</xdr:row>
      <xdr:rowOff>0</xdr:rowOff>
    </xdr:to>
    <xdr:sp macro="" textlink="">
      <xdr:nvSpPr>
        <xdr:cNvPr id="1790920" name="Line 67"/>
        <xdr:cNvSpPr>
          <a:spLocks noChangeShapeType="1"/>
        </xdr:cNvSpPr>
      </xdr:nvSpPr>
      <xdr:spPr bwMode="auto">
        <a:xfrm flipV="1">
          <a:off x="7324725" y="37747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414607</xdr:colOff>
      <xdr:row>64</xdr:row>
      <xdr:rowOff>47625</xdr:rowOff>
    </xdr:from>
    <xdr:to>
      <xdr:col>4</xdr:col>
      <xdr:colOff>545716</xdr:colOff>
      <xdr:row>64</xdr:row>
      <xdr:rowOff>201706</xdr:rowOff>
    </xdr:to>
    <xdr:sp macro="" textlink="">
      <xdr:nvSpPr>
        <xdr:cNvPr id="1790921" name="Rectangle 1"/>
        <xdr:cNvSpPr>
          <a:spLocks noChangeArrowheads="1"/>
        </xdr:cNvSpPr>
      </xdr:nvSpPr>
      <xdr:spPr bwMode="auto">
        <a:xfrm flipH="1">
          <a:off x="4818519" y="15130743"/>
          <a:ext cx="131109" cy="1540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403412</xdr:colOff>
      <xdr:row>65</xdr:row>
      <xdr:rowOff>89647</xdr:rowOff>
    </xdr:from>
    <xdr:to>
      <xdr:col>4</xdr:col>
      <xdr:colOff>545716</xdr:colOff>
      <xdr:row>65</xdr:row>
      <xdr:rowOff>224117</xdr:rowOff>
    </xdr:to>
    <xdr:sp macro="" textlink="">
      <xdr:nvSpPr>
        <xdr:cNvPr id="1790922" name="Rectangle 2"/>
        <xdr:cNvSpPr>
          <a:spLocks noChangeArrowheads="1"/>
        </xdr:cNvSpPr>
      </xdr:nvSpPr>
      <xdr:spPr bwMode="auto">
        <a:xfrm flipH="1">
          <a:off x="4807324" y="15408088"/>
          <a:ext cx="142304" cy="1344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414607</xdr:colOff>
      <xdr:row>64</xdr:row>
      <xdr:rowOff>85725</xdr:rowOff>
    </xdr:from>
    <xdr:to>
      <xdr:col>4</xdr:col>
      <xdr:colOff>545716</xdr:colOff>
      <xdr:row>64</xdr:row>
      <xdr:rowOff>179294</xdr:rowOff>
    </xdr:to>
    <xdr:sp macro="" textlink="">
      <xdr:nvSpPr>
        <xdr:cNvPr id="1790924" name="Line 67"/>
        <xdr:cNvSpPr>
          <a:spLocks noChangeShapeType="1"/>
        </xdr:cNvSpPr>
      </xdr:nvSpPr>
      <xdr:spPr bwMode="auto">
        <a:xfrm flipV="1">
          <a:off x="4818519" y="15168843"/>
          <a:ext cx="131109" cy="9356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1039091</xdr:colOff>
      <xdr:row>4</xdr:row>
      <xdr:rowOff>86590</xdr:rowOff>
    </xdr:from>
    <xdr:to>
      <xdr:col>6</xdr:col>
      <xdr:colOff>66675</xdr:colOff>
      <xdr:row>4</xdr:row>
      <xdr:rowOff>349826</xdr:rowOff>
    </xdr:to>
    <xdr:sp macro="" textlink="">
      <xdr:nvSpPr>
        <xdr:cNvPr id="263" name="Rectangle 1"/>
        <xdr:cNvSpPr>
          <a:spLocks noChangeArrowheads="1"/>
        </xdr:cNvSpPr>
      </xdr:nvSpPr>
      <xdr:spPr bwMode="auto">
        <a:xfrm>
          <a:off x="9144000" y="1749135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1039091</xdr:colOff>
      <xdr:row>5</xdr:row>
      <xdr:rowOff>86589</xdr:rowOff>
    </xdr:from>
    <xdr:to>
      <xdr:col>6</xdr:col>
      <xdr:colOff>66675</xdr:colOff>
      <xdr:row>5</xdr:row>
      <xdr:rowOff>349825</xdr:rowOff>
    </xdr:to>
    <xdr:sp macro="" textlink="">
      <xdr:nvSpPr>
        <xdr:cNvPr id="264" name="Rectangle 2"/>
        <xdr:cNvSpPr>
          <a:spLocks noChangeArrowheads="1"/>
        </xdr:cNvSpPr>
      </xdr:nvSpPr>
      <xdr:spPr bwMode="auto">
        <a:xfrm>
          <a:off x="9144000" y="2164771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1086716</xdr:colOff>
      <xdr:row>4</xdr:row>
      <xdr:rowOff>121226</xdr:rowOff>
    </xdr:from>
    <xdr:to>
      <xdr:col>6</xdr:col>
      <xdr:colOff>66675</xdr:colOff>
      <xdr:row>4</xdr:row>
      <xdr:rowOff>359351</xdr:rowOff>
    </xdr:to>
    <xdr:sp macro="" textlink="">
      <xdr:nvSpPr>
        <xdr:cNvPr id="266" name="Line 67"/>
        <xdr:cNvSpPr>
          <a:spLocks noChangeShapeType="1"/>
        </xdr:cNvSpPr>
      </xdr:nvSpPr>
      <xdr:spPr bwMode="auto">
        <a:xfrm flipV="1">
          <a:off x="9191625" y="178377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1056409</xdr:colOff>
      <xdr:row>34</xdr:row>
      <xdr:rowOff>69273</xdr:rowOff>
    </xdr:from>
    <xdr:to>
      <xdr:col>6</xdr:col>
      <xdr:colOff>83993</xdr:colOff>
      <xdr:row>34</xdr:row>
      <xdr:rowOff>332509</xdr:rowOff>
    </xdr:to>
    <xdr:sp macro="" textlink="">
      <xdr:nvSpPr>
        <xdr:cNvPr id="267" name="Rectangle 1"/>
        <xdr:cNvSpPr>
          <a:spLocks noChangeArrowheads="1"/>
        </xdr:cNvSpPr>
      </xdr:nvSpPr>
      <xdr:spPr bwMode="auto">
        <a:xfrm>
          <a:off x="9161318" y="142182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1056409</xdr:colOff>
      <xdr:row>35</xdr:row>
      <xdr:rowOff>69273</xdr:rowOff>
    </xdr:from>
    <xdr:to>
      <xdr:col>6</xdr:col>
      <xdr:colOff>83993</xdr:colOff>
      <xdr:row>35</xdr:row>
      <xdr:rowOff>332509</xdr:rowOff>
    </xdr:to>
    <xdr:sp macro="" textlink="">
      <xdr:nvSpPr>
        <xdr:cNvPr id="268" name="Rectangle 2"/>
        <xdr:cNvSpPr>
          <a:spLocks noChangeArrowheads="1"/>
        </xdr:cNvSpPr>
      </xdr:nvSpPr>
      <xdr:spPr bwMode="auto">
        <a:xfrm>
          <a:off x="9161318" y="14633864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1104034</xdr:colOff>
      <xdr:row>34</xdr:row>
      <xdr:rowOff>103909</xdr:rowOff>
    </xdr:from>
    <xdr:to>
      <xdr:col>6</xdr:col>
      <xdr:colOff>83993</xdr:colOff>
      <xdr:row>34</xdr:row>
      <xdr:rowOff>342034</xdr:rowOff>
    </xdr:to>
    <xdr:sp macro="" textlink="">
      <xdr:nvSpPr>
        <xdr:cNvPr id="270" name="Line 67"/>
        <xdr:cNvSpPr>
          <a:spLocks noChangeShapeType="1"/>
        </xdr:cNvSpPr>
      </xdr:nvSpPr>
      <xdr:spPr bwMode="auto">
        <a:xfrm flipV="1">
          <a:off x="9208943" y="1425286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1081520</xdr:colOff>
      <xdr:row>64</xdr:row>
      <xdr:rowOff>6928</xdr:rowOff>
    </xdr:from>
    <xdr:to>
      <xdr:col>6</xdr:col>
      <xdr:colOff>109104</xdr:colOff>
      <xdr:row>64</xdr:row>
      <xdr:rowOff>270164</xdr:rowOff>
    </xdr:to>
    <xdr:sp macro="" textlink="">
      <xdr:nvSpPr>
        <xdr:cNvPr id="1782186" name="Rectangle 1"/>
        <xdr:cNvSpPr>
          <a:spLocks noChangeArrowheads="1"/>
        </xdr:cNvSpPr>
      </xdr:nvSpPr>
      <xdr:spPr bwMode="auto">
        <a:xfrm>
          <a:off x="9186429" y="26642292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1081520</xdr:colOff>
      <xdr:row>65</xdr:row>
      <xdr:rowOff>6928</xdr:rowOff>
    </xdr:from>
    <xdr:to>
      <xdr:col>6</xdr:col>
      <xdr:colOff>109104</xdr:colOff>
      <xdr:row>65</xdr:row>
      <xdr:rowOff>270164</xdr:rowOff>
    </xdr:to>
    <xdr:sp macro="" textlink="">
      <xdr:nvSpPr>
        <xdr:cNvPr id="1782187" name="Rectangle 2"/>
        <xdr:cNvSpPr>
          <a:spLocks noChangeArrowheads="1"/>
        </xdr:cNvSpPr>
      </xdr:nvSpPr>
      <xdr:spPr bwMode="auto">
        <a:xfrm>
          <a:off x="9186429" y="27057928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1129145</xdr:colOff>
      <xdr:row>64</xdr:row>
      <xdr:rowOff>45028</xdr:rowOff>
    </xdr:from>
    <xdr:to>
      <xdr:col>6</xdr:col>
      <xdr:colOff>109104</xdr:colOff>
      <xdr:row>64</xdr:row>
      <xdr:rowOff>279689</xdr:rowOff>
    </xdr:to>
    <xdr:sp macro="" textlink="">
      <xdr:nvSpPr>
        <xdr:cNvPr id="1782189" name="Line 67"/>
        <xdr:cNvSpPr>
          <a:spLocks noChangeShapeType="1"/>
        </xdr:cNvSpPr>
      </xdr:nvSpPr>
      <xdr:spPr bwMode="auto">
        <a:xfrm flipV="1">
          <a:off x="9234054" y="26680392"/>
          <a:ext cx="20955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1025236</xdr:colOff>
      <xdr:row>4</xdr:row>
      <xdr:rowOff>68407</xdr:rowOff>
    </xdr:from>
    <xdr:to>
      <xdr:col>6</xdr:col>
      <xdr:colOff>52820</xdr:colOff>
      <xdr:row>4</xdr:row>
      <xdr:rowOff>331644</xdr:rowOff>
    </xdr:to>
    <xdr:sp macro="" textlink="">
      <xdr:nvSpPr>
        <xdr:cNvPr id="1782190" name="Rectangle 1"/>
        <xdr:cNvSpPr>
          <a:spLocks noChangeArrowheads="1"/>
        </xdr:cNvSpPr>
      </xdr:nvSpPr>
      <xdr:spPr bwMode="auto">
        <a:xfrm>
          <a:off x="9130145" y="1730952"/>
          <a:ext cx="25717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1025236</xdr:colOff>
      <xdr:row>5</xdr:row>
      <xdr:rowOff>68407</xdr:rowOff>
    </xdr:from>
    <xdr:to>
      <xdr:col>6</xdr:col>
      <xdr:colOff>52820</xdr:colOff>
      <xdr:row>5</xdr:row>
      <xdr:rowOff>331643</xdr:rowOff>
    </xdr:to>
    <xdr:sp macro="" textlink="">
      <xdr:nvSpPr>
        <xdr:cNvPr id="1782191" name="Rectangle 2"/>
        <xdr:cNvSpPr>
          <a:spLocks noChangeArrowheads="1"/>
        </xdr:cNvSpPr>
      </xdr:nvSpPr>
      <xdr:spPr bwMode="auto">
        <a:xfrm>
          <a:off x="9130145" y="2146589"/>
          <a:ext cx="25717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1072861</xdr:colOff>
      <xdr:row>4</xdr:row>
      <xdr:rowOff>106507</xdr:rowOff>
    </xdr:from>
    <xdr:to>
      <xdr:col>6</xdr:col>
      <xdr:colOff>52820</xdr:colOff>
      <xdr:row>4</xdr:row>
      <xdr:rowOff>341169</xdr:rowOff>
    </xdr:to>
    <xdr:sp macro="" textlink="">
      <xdr:nvSpPr>
        <xdr:cNvPr id="1782193" name="Line 67"/>
        <xdr:cNvSpPr>
          <a:spLocks noChangeShapeType="1"/>
        </xdr:cNvSpPr>
      </xdr:nvSpPr>
      <xdr:spPr bwMode="auto">
        <a:xfrm flipV="1">
          <a:off x="9177770" y="1769052"/>
          <a:ext cx="20955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1034761</xdr:colOff>
      <xdr:row>34</xdr:row>
      <xdr:rowOff>49357</xdr:rowOff>
    </xdr:from>
    <xdr:to>
      <xdr:col>6</xdr:col>
      <xdr:colOff>62345</xdr:colOff>
      <xdr:row>34</xdr:row>
      <xdr:rowOff>316057</xdr:rowOff>
    </xdr:to>
    <xdr:sp macro="" textlink="">
      <xdr:nvSpPr>
        <xdr:cNvPr id="1782210" name="Rectangle 1"/>
        <xdr:cNvSpPr>
          <a:spLocks noChangeArrowheads="1"/>
        </xdr:cNvSpPr>
      </xdr:nvSpPr>
      <xdr:spPr bwMode="auto">
        <a:xfrm>
          <a:off x="9139670" y="1419831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1034761</xdr:colOff>
      <xdr:row>35</xdr:row>
      <xdr:rowOff>49357</xdr:rowOff>
    </xdr:from>
    <xdr:to>
      <xdr:col>6</xdr:col>
      <xdr:colOff>62345</xdr:colOff>
      <xdr:row>35</xdr:row>
      <xdr:rowOff>316057</xdr:rowOff>
    </xdr:to>
    <xdr:sp macro="" textlink="">
      <xdr:nvSpPr>
        <xdr:cNvPr id="1782211" name="Rectangle 2"/>
        <xdr:cNvSpPr>
          <a:spLocks noChangeArrowheads="1"/>
        </xdr:cNvSpPr>
      </xdr:nvSpPr>
      <xdr:spPr bwMode="auto">
        <a:xfrm>
          <a:off x="9139670" y="1461394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1082386</xdr:colOff>
      <xdr:row>34</xdr:row>
      <xdr:rowOff>87457</xdr:rowOff>
    </xdr:from>
    <xdr:to>
      <xdr:col>6</xdr:col>
      <xdr:colOff>62345</xdr:colOff>
      <xdr:row>34</xdr:row>
      <xdr:rowOff>325582</xdr:rowOff>
    </xdr:to>
    <xdr:sp macro="" textlink="">
      <xdr:nvSpPr>
        <xdr:cNvPr id="1782213" name="Line 67"/>
        <xdr:cNvSpPr>
          <a:spLocks noChangeShapeType="1"/>
        </xdr:cNvSpPr>
      </xdr:nvSpPr>
      <xdr:spPr bwMode="auto">
        <a:xfrm flipV="1">
          <a:off x="9187295" y="1423641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1081520</xdr:colOff>
      <xdr:row>64</xdr:row>
      <xdr:rowOff>6928</xdr:rowOff>
    </xdr:from>
    <xdr:to>
      <xdr:col>6</xdr:col>
      <xdr:colOff>109104</xdr:colOff>
      <xdr:row>64</xdr:row>
      <xdr:rowOff>270164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5920220" y="15265978"/>
          <a:ext cx="113434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1081520</xdr:colOff>
      <xdr:row>65</xdr:row>
      <xdr:rowOff>6928</xdr:rowOff>
    </xdr:from>
    <xdr:to>
      <xdr:col>6</xdr:col>
      <xdr:colOff>109104</xdr:colOff>
      <xdr:row>65</xdr:row>
      <xdr:rowOff>270164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5920220" y="15504103"/>
          <a:ext cx="113434" cy="2346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1129145</xdr:colOff>
      <xdr:row>64</xdr:row>
      <xdr:rowOff>45028</xdr:rowOff>
    </xdr:from>
    <xdr:to>
      <xdr:col>6</xdr:col>
      <xdr:colOff>109104</xdr:colOff>
      <xdr:row>64</xdr:row>
      <xdr:rowOff>279689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5920220" y="15304078"/>
          <a:ext cx="113434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1025236</xdr:colOff>
      <xdr:row>4</xdr:row>
      <xdr:rowOff>68407</xdr:rowOff>
    </xdr:from>
    <xdr:to>
      <xdr:col>6</xdr:col>
      <xdr:colOff>52820</xdr:colOff>
      <xdr:row>4</xdr:row>
      <xdr:rowOff>331644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5921086" y="1020907"/>
          <a:ext cx="56284" cy="1679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1025236</xdr:colOff>
      <xdr:row>5</xdr:row>
      <xdr:rowOff>68407</xdr:rowOff>
    </xdr:from>
    <xdr:to>
      <xdr:col>6</xdr:col>
      <xdr:colOff>52820</xdr:colOff>
      <xdr:row>5</xdr:row>
      <xdr:rowOff>331643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5921086" y="1259032"/>
          <a:ext cx="56284" cy="1679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1072861</xdr:colOff>
      <xdr:row>4</xdr:row>
      <xdr:rowOff>106507</xdr:rowOff>
    </xdr:from>
    <xdr:to>
      <xdr:col>6</xdr:col>
      <xdr:colOff>52820</xdr:colOff>
      <xdr:row>4</xdr:row>
      <xdr:rowOff>341169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5921086" y="1059007"/>
          <a:ext cx="56284" cy="12988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1034761</xdr:colOff>
      <xdr:row>34</xdr:row>
      <xdr:rowOff>49357</xdr:rowOff>
    </xdr:from>
    <xdr:to>
      <xdr:col>6</xdr:col>
      <xdr:colOff>62345</xdr:colOff>
      <xdr:row>34</xdr:row>
      <xdr:rowOff>316057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5921086" y="8155132"/>
          <a:ext cx="65809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1034761</xdr:colOff>
      <xdr:row>35</xdr:row>
      <xdr:rowOff>49357</xdr:rowOff>
    </xdr:from>
    <xdr:to>
      <xdr:col>6</xdr:col>
      <xdr:colOff>62345</xdr:colOff>
      <xdr:row>35</xdr:row>
      <xdr:rowOff>316057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5921086" y="8393257"/>
          <a:ext cx="65809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1082386</xdr:colOff>
      <xdr:row>34</xdr:row>
      <xdr:rowOff>87457</xdr:rowOff>
    </xdr:from>
    <xdr:to>
      <xdr:col>6</xdr:col>
      <xdr:colOff>62345</xdr:colOff>
      <xdr:row>34</xdr:row>
      <xdr:rowOff>325582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5921086" y="8193232"/>
          <a:ext cx="65809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6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7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8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59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60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61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62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5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6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7" name="Rectangle 1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8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79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0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1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2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3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4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5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6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7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8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89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0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1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2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3" name="Rectangle 1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4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5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6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7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8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499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0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1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2" name="Rectangle 1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3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4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5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6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7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8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09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0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1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2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3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4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5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6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7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8" name="Rectangle 1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19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0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1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2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3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24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0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1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2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3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4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5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6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7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8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59" name="Rectangle 1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0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1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2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3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4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5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6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7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8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69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0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1" name="Rectangle 5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2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3" name="Rectangle 3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4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5" name="Rectangle 1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6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7" name="Rectangle 6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8" name="Rectangle 4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79" name="Rectangle 2"/>
        <xdr:cNvSpPr>
          <a:spLocks noChangeArrowheads="1"/>
        </xdr:cNvSpPr>
      </xdr:nvSpPr>
      <xdr:spPr bwMode="auto">
        <a:xfrm>
          <a:off x="7277100" y="88077675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80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409575</xdr:colOff>
      <xdr:row>210</xdr:row>
      <xdr:rowOff>0</xdr:rowOff>
    </xdr:from>
    <xdr:to>
      <xdr:col>4</xdr:col>
      <xdr:colOff>619125</xdr:colOff>
      <xdr:row>210</xdr:row>
      <xdr:rowOff>0</xdr:rowOff>
    </xdr:to>
    <xdr:sp macro="" textlink="">
      <xdr:nvSpPr>
        <xdr:cNvPr id="1785581" name="Line 67"/>
        <xdr:cNvSpPr>
          <a:spLocks noChangeShapeType="1"/>
        </xdr:cNvSpPr>
      </xdr:nvSpPr>
      <xdr:spPr bwMode="auto">
        <a:xfrm flipV="1">
          <a:off x="7324725" y="880776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1091045</xdr:colOff>
      <xdr:row>94</xdr:row>
      <xdr:rowOff>58882</xdr:rowOff>
    </xdr:from>
    <xdr:to>
      <xdr:col>6</xdr:col>
      <xdr:colOff>118629</xdr:colOff>
      <xdr:row>94</xdr:row>
      <xdr:rowOff>316057</xdr:rowOff>
    </xdr:to>
    <xdr:sp macro="" textlink="">
      <xdr:nvSpPr>
        <xdr:cNvPr id="1785586" name="Rectangle 1"/>
        <xdr:cNvSpPr>
          <a:spLocks noChangeArrowheads="1"/>
        </xdr:cNvSpPr>
      </xdr:nvSpPr>
      <xdr:spPr bwMode="auto">
        <a:xfrm>
          <a:off x="9195954" y="3918065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1091045</xdr:colOff>
      <xdr:row>95</xdr:row>
      <xdr:rowOff>58882</xdr:rowOff>
    </xdr:from>
    <xdr:to>
      <xdr:col>6</xdr:col>
      <xdr:colOff>118629</xdr:colOff>
      <xdr:row>95</xdr:row>
      <xdr:rowOff>316057</xdr:rowOff>
    </xdr:to>
    <xdr:sp macro="" textlink="">
      <xdr:nvSpPr>
        <xdr:cNvPr id="1785587" name="Rectangle 2"/>
        <xdr:cNvSpPr>
          <a:spLocks noChangeArrowheads="1"/>
        </xdr:cNvSpPr>
      </xdr:nvSpPr>
      <xdr:spPr bwMode="auto">
        <a:xfrm>
          <a:off x="9195954" y="39596291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1138670</xdr:colOff>
      <xdr:row>94</xdr:row>
      <xdr:rowOff>96982</xdr:rowOff>
    </xdr:from>
    <xdr:to>
      <xdr:col>6</xdr:col>
      <xdr:colOff>118629</xdr:colOff>
      <xdr:row>94</xdr:row>
      <xdr:rowOff>325582</xdr:rowOff>
    </xdr:to>
    <xdr:sp macro="" textlink="">
      <xdr:nvSpPr>
        <xdr:cNvPr id="1785589" name="Line 67"/>
        <xdr:cNvSpPr>
          <a:spLocks noChangeShapeType="1"/>
        </xdr:cNvSpPr>
      </xdr:nvSpPr>
      <xdr:spPr bwMode="auto">
        <a:xfrm flipV="1">
          <a:off x="9243579" y="3921875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1095375</xdr:colOff>
      <xdr:row>154</xdr:row>
      <xdr:rowOff>47625</xdr:rowOff>
    </xdr:from>
    <xdr:to>
      <xdr:col>6</xdr:col>
      <xdr:colOff>114300</xdr:colOff>
      <xdr:row>154</xdr:row>
      <xdr:rowOff>314325</xdr:rowOff>
    </xdr:to>
    <xdr:sp macro="" textlink="">
      <xdr:nvSpPr>
        <xdr:cNvPr id="1785594" name="Rectangle 1"/>
        <xdr:cNvSpPr>
          <a:spLocks noChangeArrowheads="1"/>
        </xdr:cNvSpPr>
      </xdr:nvSpPr>
      <xdr:spPr bwMode="auto">
        <a:xfrm>
          <a:off x="9182100" y="6463665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1095375</xdr:colOff>
      <xdr:row>155</xdr:row>
      <xdr:rowOff>47625</xdr:rowOff>
    </xdr:from>
    <xdr:to>
      <xdr:col>6</xdr:col>
      <xdr:colOff>114300</xdr:colOff>
      <xdr:row>155</xdr:row>
      <xdr:rowOff>314325</xdr:rowOff>
    </xdr:to>
    <xdr:sp macro="" textlink="">
      <xdr:nvSpPr>
        <xdr:cNvPr id="1785595" name="Rectangle 2"/>
        <xdr:cNvSpPr>
          <a:spLocks noChangeArrowheads="1"/>
        </xdr:cNvSpPr>
      </xdr:nvSpPr>
      <xdr:spPr bwMode="auto">
        <a:xfrm>
          <a:off x="9182100" y="6505575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1143000</xdr:colOff>
      <xdr:row>154</xdr:row>
      <xdr:rowOff>85725</xdr:rowOff>
    </xdr:from>
    <xdr:to>
      <xdr:col>6</xdr:col>
      <xdr:colOff>114300</xdr:colOff>
      <xdr:row>154</xdr:row>
      <xdr:rowOff>323850</xdr:rowOff>
    </xdr:to>
    <xdr:sp macro="" textlink="">
      <xdr:nvSpPr>
        <xdr:cNvPr id="1785597" name="Line 67"/>
        <xdr:cNvSpPr>
          <a:spLocks noChangeShapeType="1"/>
        </xdr:cNvSpPr>
      </xdr:nvSpPr>
      <xdr:spPr bwMode="auto">
        <a:xfrm flipV="1">
          <a:off x="9229725" y="64674750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64</xdr:row>
      <xdr:rowOff>43295</xdr:rowOff>
    </xdr:from>
    <xdr:to>
      <xdr:col>6</xdr:col>
      <xdr:colOff>157595</xdr:colOff>
      <xdr:row>64</xdr:row>
      <xdr:rowOff>297006</xdr:rowOff>
    </xdr:to>
    <xdr:sp macro="" textlink="">
      <xdr:nvSpPr>
        <xdr:cNvPr id="1785602" name="Rectangle 1"/>
        <xdr:cNvSpPr>
          <a:spLocks noChangeArrowheads="1"/>
        </xdr:cNvSpPr>
      </xdr:nvSpPr>
      <xdr:spPr bwMode="auto">
        <a:xfrm>
          <a:off x="9225395" y="26678659"/>
          <a:ext cx="26670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65</xdr:row>
      <xdr:rowOff>43295</xdr:rowOff>
    </xdr:from>
    <xdr:to>
      <xdr:col>6</xdr:col>
      <xdr:colOff>157595</xdr:colOff>
      <xdr:row>65</xdr:row>
      <xdr:rowOff>297006</xdr:rowOff>
    </xdr:to>
    <xdr:sp macro="" textlink="">
      <xdr:nvSpPr>
        <xdr:cNvPr id="1785603" name="Rectangle 2"/>
        <xdr:cNvSpPr>
          <a:spLocks noChangeArrowheads="1"/>
        </xdr:cNvSpPr>
      </xdr:nvSpPr>
      <xdr:spPr bwMode="auto">
        <a:xfrm>
          <a:off x="9225395" y="27094295"/>
          <a:ext cx="266700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64</xdr:row>
      <xdr:rowOff>81395</xdr:rowOff>
    </xdr:from>
    <xdr:to>
      <xdr:col>6</xdr:col>
      <xdr:colOff>157595</xdr:colOff>
      <xdr:row>64</xdr:row>
      <xdr:rowOff>306531</xdr:rowOff>
    </xdr:to>
    <xdr:sp macro="" textlink="">
      <xdr:nvSpPr>
        <xdr:cNvPr id="1785605" name="Line 67"/>
        <xdr:cNvSpPr>
          <a:spLocks noChangeShapeType="1"/>
        </xdr:cNvSpPr>
      </xdr:nvSpPr>
      <xdr:spPr bwMode="auto">
        <a:xfrm flipV="1">
          <a:off x="9273020" y="26716759"/>
          <a:ext cx="219075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4</xdr:row>
      <xdr:rowOff>43295</xdr:rowOff>
    </xdr:from>
    <xdr:to>
      <xdr:col>6</xdr:col>
      <xdr:colOff>157595</xdr:colOff>
      <xdr:row>4</xdr:row>
      <xdr:rowOff>297006</xdr:rowOff>
    </xdr:to>
    <xdr:sp macro="" textlink="">
      <xdr:nvSpPr>
        <xdr:cNvPr id="127" name="Rectangle 1"/>
        <xdr:cNvSpPr>
          <a:spLocks noChangeArrowheads="1"/>
        </xdr:cNvSpPr>
      </xdr:nvSpPr>
      <xdr:spPr bwMode="auto">
        <a:xfrm>
          <a:off x="6190027" y="151264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5</xdr:row>
      <xdr:rowOff>43295</xdr:rowOff>
    </xdr:from>
    <xdr:to>
      <xdr:col>6</xdr:col>
      <xdr:colOff>157595</xdr:colOff>
      <xdr:row>5</xdr:row>
      <xdr:rowOff>297006</xdr:rowOff>
    </xdr:to>
    <xdr:sp macro="" textlink="">
      <xdr:nvSpPr>
        <xdr:cNvPr id="128" name="Rectangle 2"/>
        <xdr:cNvSpPr>
          <a:spLocks noChangeArrowheads="1"/>
        </xdr:cNvSpPr>
      </xdr:nvSpPr>
      <xdr:spPr bwMode="auto">
        <a:xfrm>
          <a:off x="6190027" y="15361736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4</xdr:row>
      <xdr:rowOff>81395</xdr:rowOff>
    </xdr:from>
    <xdr:to>
      <xdr:col>6</xdr:col>
      <xdr:colOff>157595</xdr:colOff>
      <xdr:row>4</xdr:row>
      <xdr:rowOff>306531</xdr:rowOff>
    </xdr:to>
    <xdr:sp macro="" textlink="">
      <xdr:nvSpPr>
        <xdr:cNvPr id="129" name="Line 67"/>
        <xdr:cNvSpPr>
          <a:spLocks noChangeShapeType="1"/>
        </xdr:cNvSpPr>
      </xdr:nvSpPr>
      <xdr:spPr bwMode="auto">
        <a:xfrm flipV="1">
          <a:off x="6190027" y="15164513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34</xdr:row>
      <xdr:rowOff>43295</xdr:rowOff>
    </xdr:from>
    <xdr:to>
      <xdr:col>6</xdr:col>
      <xdr:colOff>157595</xdr:colOff>
      <xdr:row>34</xdr:row>
      <xdr:rowOff>297006</xdr:rowOff>
    </xdr:to>
    <xdr:sp macro="" textlink="">
      <xdr:nvSpPr>
        <xdr:cNvPr id="130" name="Rectangle 1"/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35</xdr:row>
      <xdr:rowOff>43295</xdr:rowOff>
    </xdr:from>
    <xdr:to>
      <xdr:col>6</xdr:col>
      <xdr:colOff>157595</xdr:colOff>
      <xdr:row>35</xdr:row>
      <xdr:rowOff>297006</xdr:rowOff>
    </xdr:to>
    <xdr:sp macro="" textlink="">
      <xdr:nvSpPr>
        <xdr:cNvPr id="131" name="Rectangle 2"/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34</xdr:row>
      <xdr:rowOff>81395</xdr:rowOff>
    </xdr:from>
    <xdr:to>
      <xdr:col>6</xdr:col>
      <xdr:colOff>157595</xdr:colOff>
      <xdr:row>34</xdr:row>
      <xdr:rowOff>306531</xdr:rowOff>
    </xdr:to>
    <xdr:sp macro="" textlink="">
      <xdr:nvSpPr>
        <xdr:cNvPr id="132" name="Line 67"/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124</xdr:row>
      <xdr:rowOff>43295</xdr:rowOff>
    </xdr:from>
    <xdr:to>
      <xdr:col>6</xdr:col>
      <xdr:colOff>157595</xdr:colOff>
      <xdr:row>124</xdr:row>
      <xdr:rowOff>297006</xdr:rowOff>
    </xdr:to>
    <xdr:sp macro="" textlink="">
      <xdr:nvSpPr>
        <xdr:cNvPr id="133" name="Rectangle 1"/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125</xdr:row>
      <xdr:rowOff>43295</xdr:rowOff>
    </xdr:from>
    <xdr:to>
      <xdr:col>6</xdr:col>
      <xdr:colOff>157595</xdr:colOff>
      <xdr:row>125</xdr:row>
      <xdr:rowOff>297006</xdr:rowOff>
    </xdr:to>
    <xdr:sp macro="" textlink="">
      <xdr:nvSpPr>
        <xdr:cNvPr id="134" name="Rectangle 2"/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124</xdr:row>
      <xdr:rowOff>81395</xdr:rowOff>
    </xdr:from>
    <xdr:to>
      <xdr:col>6</xdr:col>
      <xdr:colOff>157595</xdr:colOff>
      <xdr:row>124</xdr:row>
      <xdr:rowOff>306531</xdr:rowOff>
    </xdr:to>
    <xdr:sp macro="" textlink="">
      <xdr:nvSpPr>
        <xdr:cNvPr id="135" name="Line 67"/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184</xdr:row>
      <xdr:rowOff>43295</xdr:rowOff>
    </xdr:from>
    <xdr:to>
      <xdr:col>6</xdr:col>
      <xdr:colOff>157595</xdr:colOff>
      <xdr:row>184</xdr:row>
      <xdr:rowOff>297006</xdr:rowOff>
    </xdr:to>
    <xdr:sp macro="" textlink="">
      <xdr:nvSpPr>
        <xdr:cNvPr id="136" name="Rectangle 1"/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185</xdr:row>
      <xdr:rowOff>43295</xdr:rowOff>
    </xdr:from>
    <xdr:to>
      <xdr:col>6</xdr:col>
      <xdr:colOff>157595</xdr:colOff>
      <xdr:row>185</xdr:row>
      <xdr:rowOff>297006</xdr:rowOff>
    </xdr:to>
    <xdr:sp macro="" textlink="">
      <xdr:nvSpPr>
        <xdr:cNvPr id="137" name="Rectangle 2"/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184</xdr:row>
      <xdr:rowOff>81395</xdr:rowOff>
    </xdr:from>
    <xdr:to>
      <xdr:col>6</xdr:col>
      <xdr:colOff>157595</xdr:colOff>
      <xdr:row>184</xdr:row>
      <xdr:rowOff>306531</xdr:rowOff>
    </xdr:to>
    <xdr:sp macro="" textlink="">
      <xdr:nvSpPr>
        <xdr:cNvPr id="138" name="Line 67"/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214</xdr:row>
      <xdr:rowOff>43295</xdr:rowOff>
    </xdr:from>
    <xdr:to>
      <xdr:col>6</xdr:col>
      <xdr:colOff>157595</xdr:colOff>
      <xdr:row>214</xdr:row>
      <xdr:rowOff>297006</xdr:rowOff>
    </xdr:to>
    <xdr:sp macro="" textlink="">
      <xdr:nvSpPr>
        <xdr:cNvPr id="139" name="Rectangle 1"/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215</xdr:row>
      <xdr:rowOff>43295</xdr:rowOff>
    </xdr:from>
    <xdr:to>
      <xdr:col>6</xdr:col>
      <xdr:colOff>157595</xdr:colOff>
      <xdr:row>215</xdr:row>
      <xdr:rowOff>297006</xdr:rowOff>
    </xdr:to>
    <xdr:sp macro="" textlink="">
      <xdr:nvSpPr>
        <xdr:cNvPr id="140" name="Rectangle 2"/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214</xdr:row>
      <xdr:rowOff>81395</xdr:rowOff>
    </xdr:from>
    <xdr:to>
      <xdr:col>6</xdr:col>
      <xdr:colOff>157595</xdr:colOff>
      <xdr:row>214</xdr:row>
      <xdr:rowOff>306531</xdr:rowOff>
    </xdr:to>
    <xdr:sp macro="" textlink="">
      <xdr:nvSpPr>
        <xdr:cNvPr id="141" name="Line 67"/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1120486</xdr:colOff>
      <xdr:row>244</xdr:row>
      <xdr:rowOff>43295</xdr:rowOff>
    </xdr:from>
    <xdr:to>
      <xdr:col>6</xdr:col>
      <xdr:colOff>157595</xdr:colOff>
      <xdr:row>244</xdr:row>
      <xdr:rowOff>297006</xdr:rowOff>
    </xdr:to>
    <xdr:sp macro="" textlink="">
      <xdr:nvSpPr>
        <xdr:cNvPr id="142" name="Rectangle 1"/>
        <xdr:cNvSpPr>
          <a:spLocks noChangeArrowheads="1"/>
        </xdr:cNvSpPr>
      </xdr:nvSpPr>
      <xdr:spPr bwMode="auto">
        <a:xfrm>
          <a:off x="6190027" y="984589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1120486</xdr:colOff>
      <xdr:row>245</xdr:row>
      <xdr:rowOff>43295</xdr:rowOff>
    </xdr:from>
    <xdr:to>
      <xdr:col>6</xdr:col>
      <xdr:colOff>157595</xdr:colOff>
      <xdr:row>245</xdr:row>
      <xdr:rowOff>297006</xdr:rowOff>
    </xdr:to>
    <xdr:sp macro="" textlink="">
      <xdr:nvSpPr>
        <xdr:cNvPr id="143" name="Rectangle 2"/>
        <xdr:cNvSpPr>
          <a:spLocks noChangeArrowheads="1"/>
        </xdr:cNvSpPr>
      </xdr:nvSpPr>
      <xdr:spPr bwMode="auto">
        <a:xfrm>
          <a:off x="6190027" y="1219913"/>
          <a:ext cx="164421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1168111</xdr:colOff>
      <xdr:row>244</xdr:row>
      <xdr:rowOff>81395</xdr:rowOff>
    </xdr:from>
    <xdr:to>
      <xdr:col>6</xdr:col>
      <xdr:colOff>157595</xdr:colOff>
      <xdr:row>244</xdr:row>
      <xdr:rowOff>306531</xdr:rowOff>
    </xdr:to>
    <xdr:sp macro="" textlink="">
      <xdr:nvSpPr>
        <xdr:cNvPr id="144" name="Line 67"/>
        <xdr:cNvSpPr>
          <a:spLocks noChangeShapeType="1"/>
        </xdr:cNvSpPr>
      </xdr:nvSpPr>
      <xdr:spPr bwMode="auto">
        <a:xfrm flipV="1">
          <a:off x="6190027" y="1022689"/>
          <a:ext cx="164421" cy="1584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981075</xdr:colOff>
      <xdr:row>281</xdr:row>
      <xdr:rowOff>19050</xdr:rowOff>
    </xdr:from>
    <xdr:to>
      <xdr:col>5</xdr:col>
      <xdr:colOff>1238250</xdr:colOff>
      <xdr:row>281</xdr:row>
      <xdr:rowOff>285750</xdr:rowOff>
    </xdr:to>
    <xdr:sp macro="" textlink="">
      <xdr:nvSpPr>
        <xdr:cNvPr id="1735410" name="Rectangle 1"/>
        <xdr:cNvSpPr>
          <a:spLocks noChangeArrowheads="1"/>
        </xdr:cNvSpPr>
      </xdr:nvSpPr>
      <xdr:spPr bwMode="auto">
        <a:xfrm>
          <a:off x="9496425" y="1184148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282</xdr:row>
      <xdr:rowOff>19050</xdr:rowOff>
    </xdr:from>
    <xdr:to>
      <xdr:col>5</xdr:col>
      <xdr:colOff>1238250</xdr:colOff>
      <xdr:row>282</xdr:row>
      <xdr:rowOff>285750</xdr:rowOff>
    </xdr:to>
    <xdr:sp macro="" textlink="">
      <xdr:nvSpPr>
        <xdr:cNvPr id="1735411" name="Rectangle 2"/>
        <xdr:cNvSpPr>
          <a:spLocks noChangeArrowheads="1"/>
        </xdr:cNvSpPr>
      </xdr:nvSpPr>
      <xdr:spPr bwMode="auto">
        <a:xfrm>
          <a:off x="9496425" y="1188339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1028700</xdr:colOff>
      <xdr:row>282</xdr:row>
      <xdr:rowOff>38100</xdr:rowOff>
    </xdr:from>
    <xdr:to>
      <xdr:col>5</xdr:col>
      <xdr:colOff>1238250</xdr:colOff>
      <xdr:row>282</xdr:row>
      <xdr:rowOff>276225</xdr:rowOff>
    </xdr:to>
    <xdr:sp macro="" textlink="">
      <xdr:nvSpPr>
        <xdr:cNvPr id="1735412" name="Line 67"/>
        <xdr:cNvSpPr>
          <a:spLocks noChangeShapeType="1"/>
        </xdr:cNvSpPr>
      </xdr:nvSpPr>
      <xdr:spPr bwMode="auto">
        <a:xfrm flipV="1">
          <a:off x="9544050" y="1188529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1028700</xdr:colOff>
      <xdr:row>281</xdr:row>
      <xdr:rowOff>57150</xdr:rowOff>
    </xdr:from>
    <xdr:to>
      <xdr:col>5</xdr:col>
      <xdr:colOff>1238250</xdr:colOff>
      <xdr:row>281</xdr:row>
      <xdr:rowOff>295275</xdr:rowOff>
    </xdr:to>
    <xdr:sp macro="" textlink="">
      <xdr:nvSpPr>
        <xdr:cNvPr id="1735413" name="Line 67"/>
        <xdr:cNvSpPr>
          <a:spLocks noChangeShapeType="1"/>
        </xdr:cNvSpPr>
      </xdr:nvSpPr>
      <xdr:spPr bwMode="auto">
        <a:xfrm flipV="1">
          <a:off x="9544050" y="1184529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191</xdr:row>
      <xdr:rowOff>47625</xdr:rowOff>
    </xdr:from>
    <xdr:to>
      <xdr:col>5</xdr:col>
      <xdr:colOff>1209675</xdr:colOff>
      <xdr:row>191</xdr:row>
      <xdr:rowOff>304800</xdr:rowOff>
    </xdr:to>
    <xdr:sp macro="" textlink="">
      <xdr:nvSpPr>
        <xdr:cNvPr id="1735414" name="Rectangle 1"/>
        <xdr:cNvSpPr>
          <a:spLocks noChangeArrowheads="1"/>
        </xdr:cNvSpPr>
      </xdr:nvSpPr>
      <xdr:spPr bwMode="auto">
        <a:xfrm>
          <a:off x="9467850" y="9327832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192</xdr:row>
      <xdr:rowOff>47625</xdr:rowOff>
    </xdr:from>
    <xdr:to>
      <xdr:col>5</xdr:col>
      <xdr:colOff>1209675</xdr:colOff>
      <xdr:row>192</xdr:row>
      <xdr:rowOff>304800</xdr:rowOff>
    </xdr:to>
    <xdr:sp macro="" textlink="">
      <xdr:nvSpPr>
        <xdr:cNvPr id="1735415" name="Rectangle 2"/>
        <xdr:cNvSpPr>
          <a:spLocks noChangeArrowheads="1"/>
        </xdr:cNvSpPr>
      </xdr:nvSpPr>
      <xdr:spPr bwMode="auto">
        <a:xfrm>
          <a:off x="9467850" y="9369742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192</xdr:row>
      <xdr:rowOff>66675</xdr:rowOff>
    </xdr:from>
    <xdr:to>
      <xdr:col>5</xdr:col>
      <xdr:colOff>1209675</xdr:colOff>
      <xdr:row>192</xdr:row>
      <xdr:rowOff>295275</xdr:rowOff>
    </xdr:to>
    <xdr:sp macro="" textlink="">
      <xdr:nvSpPr>
        <xdr:cNvPr id="1735416" name="Line 67"/>
        <xdr:cNvSpPr>
          <a:spLocks noChangeShapeType="1"/>
        </xdr:cNvSpPr>
      </xdr:nvSpPr>
      <xdr:spPr bwMode="auto">
        <a:xfrm flipV="1">
          <a:off x="9515475" y="9371647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191</xdr:row>
      <xdr:rowOff>85725</xdr:rowOff>
    </xdr:from>
    <xdr:to>
      <xdr:col>5</xdr:col>
      <xdr:colOff>1209675</xdr:colOff>
      <xdr:row>191</xdr:row>
      <xdr:rowOff>314325</xdr:rowOff>
    </xdr:to>
    <xdr:sp macro="" textlink="">
      <xdr:nvSpPr>
        <xdr:cNvPr id="1735417" name="Line 67"/>
        <xdr:cNvSpPr>
          <a:spLocks noChangeShapeType="1"/>
        </xdr:cNvSpPr>
      </xdr:nvSpPr>
      <xdr:spPr bwMode="auto">
        <a:xfrm flipV="1">
          <a:off x="9515475" y="9331642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131</xdr:row>
      <xdr:rowOff>38100</xdr:rowOff>
    </xdr:from>
    <xdr:to>
      <xdr:col>5</xdr:col>
      <xdr:colOff>1190625</xdr:colOff>
      <xdr:row>131</xdr:row>
      <xdr:rowOff>314325</xdr:rowOff>
    </xdr:to>
    <xdr:sp macro="" textlink="">
      <xdr:nvSpPr>
        <xdr:cNvPr id="1735418" name="Rectangle 1"/>
        <xdr:cNvSpPr>
          <a:spLocks noChangeArrowheads="1"/>
        </xdr:cNvSpPr>
      </xdr:nvSpPr>
      <xdr:spPr bwMode="auto">
        <a:xfrm>
          <a:off x="9448800" y="5594032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132</xdr:row>
      <xdr:rowOff>38100</xdr:rowOff>
    </xdr:from>
    <xdr:to>
      <xdr:col>5</xdr:col>
      <xdr:colOff>1190625</xdr:colOff>
      <xdr:row>132</xdr:row>
      <xdr:rowOff>314325</xdr:rowOff>
    </xdr:to>
    <xdr:sp macro="" textlink="">
      <xdr:nvSpPr>
        <xdr:cNvPr id="1735419" name="Rectangle 2"/>
        <xdr:cNvSpPr>
          <a:spLocks noChangeArrowheads="1"/>
        </xdr:cNvSpPr>
      </xdr:nvSpPr>
      <xdr:spPr bwMode="auto">
        <a:xfrm>
          <a:off x="9448800" y="5635942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132</xdr:row>
      <xdr:rowOff>66675</xdr:rowOff>
    </xdr:from>
    <xdr:to>
      <xdr:col>5</xdr:col>
      <xdr:colOff>1190625</xdr:colOff>
      <xdr:row>132</xdr:row>
      <xdr:rowOff>304800</xdr:rowOff>
    </xdr:to>
    <xdr:sp macro="" textlink="">
      <xdr:nvSpPr>
        <xdr:cNvPr id="1735420" name="Line 67"/>
        <xdr:cNvSpPr>
          <a:spLocks noChangeShapeType="1"/>
        </xdr:cNvSpPr>
      </xdr:nvSpPr>
      <xdr:spPr bwMode="auto">
        <a:xfrm flipV="1">
          <a:off x="9496425" y="563880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981075</xdr:colOff>
      <xdr:row>131</xdr:row>
      <xdr:rowOff>85725</xdr:rowOff>
    </xdr:from>
    <xdr:to>
      <xdr:col>5</xdr:col>
      <xdr:colOff>1190625</xdr:colOff>
      <xdr:row>131</xdr:row>
      <xdr:rowOff>323850</xdr:rowOff>
    </xdr:to>
    <xdr:sp macro="" textlink="">
      <xdr:nvSpPr>
        <xdr:cNvPr id="1735421" name="Line 67"/>
        <xdr:cNvSpPr>
          <a:spLocks noChangeShapeType="1"/>
        </xdr:cNvSpPr>
      </xdr:nvSpPr>
      <xdr:spPr bwMode="auto">
        <a:xfrm flipV="1">
          <a:off x="9496425" y="559879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71</xdr:row>
      <xdr:rowOff>38100</xdr:rowOff>
    </xdr:from>
    <xdr:to>
      <xdr:col>5</xdr:col>
      <xdr:colOff>1219200</xdr:colOff>
      <xdr:row>71</xdr:row>
      <xdr:rowOff>276225</xdr:rowOff>
    </xdr:to>
    <xdr:sp macro="" textlink="">
      <xdr:nvSpPr>
        <xdr:cNvPr id="1735422" name="Rectangle 1"/>
        <xdr:cNvSpPr>
          <a:spLocks noChangeArrowheads="1"/>
        </xdr:cNvSpPr>
      </xdr:nvSpPr>
      <xdr:spPr bwMode="auto">
        <a:xfrm>
          <a:off x="9477375" y="30775275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72</xdr:row>
      <xdr:rowOff>38100</xdr:rowOff>
    </xdr:from>
    <xdr:to>
      <xdr:col>5</xdr:col>
      <xdr:colOff>1219200</xdr:colOff>
      <xdr:row>72</xdr:row>
      <xdr:rowOff>276225</xdr:rowOff>
    </xdr:to>
    <xdr:sp macro="" textlink="">
      <xdr:nvSpPr>
        <xdr:cNvPr id="1735423" name="Rectangle 2"/>
        <xdr:cNvSpPr>
          <a:spLocks noChangeArrowheads="1"/>
        </xdr:cNvSpPr>
      </xdr:nvSpPr>
      <xdr:spPr bwMode="auto">
        <a:xfrm>
          <a:off x="9477375" y="31194375"/>
          <a:ext cx="2571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72</xdr:row>
      <xdr:rowOff>57150</xdr:rowOff>
    </xdr:from>
    <xdr:to>
      <xdr:col>5</xdr:col>
      <xdr:colOff>1219200</xdr:colOff>
      <xdr:row>72</xdr:row>
      <xdr:rowOff>266700</xdr:rowOff>
    </xdr:to>
    <xdr:sp macro="" textlink="">
      <xdr:nvSpPr>
        <xdr:cNvPr id="1735424" name="Line 67"/>
        <xdr:cNvSpPr>
          <a:spLocks noChangeShapeType="1"/>
        </xdr:cNvSpPr>
      </xdr:nvSpPr>
      <xdr:spPr bwMode="auto">
        <a:xfrm flipV="1">
          <a:off x="9525000" y="31213425"/>
          <a:ext cx="20955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1009650</xdr:colOff>
      <xdr:row>71</xdr:row>
      <xdr:rowOff>76200</xdr:rowOff>
    </xdr:from>
    <xdr:to>
      <xdr:col>5</xdr:col>
      <xdr:colOff>1219200</xdr:colOff>
      <xdr:row>71</xdr:row>
      <xdr:rowOff>285750</xdr:rowOff>
    </xdr:to>
    <xdr:sp macro="" textlink="">
      <xdr:nvSpPr>
        <xdr:cNvPr id="1735425" name="Line 67"/>
        <xdr:cNvSpPr>
          <a:spLocks noChangeShapeType="1"/>
        </xdr:cNvSpPr>
      </xdr:nvSpPr>
      <xdr:spPr bwMode="auto">
        <a:xfrm flipV="1">
          <a:off x="9525000" y="30813375"/>
          <a:ext cx="209550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895350</xdr:colOff>
      <xdr:row>162</xdr:row>
      <xdr:rowOff>57150</xdr:rowOff>
    </xdr:from>
    <xdr:to>
      <xdr:col>5</xdr:col>
      <xdr:colOff>1152525</xdr:colOff>
      <xdr:row>162</xdr:row>
      <xdr:rowOff>323850</xdr:rowOff>
    </xdr:to>
    <xdr:sp macro="" textlink="">
      <xdr:nvSpPr>
        <xdr:cNvPr id="1735430" name="Rectangle 2"/>
        <xdr:cNvSpPr>
          <a:spLocks noChangeArrowheads="1"/>
        </xdr:cNvSpPr>
      </xdr:nvSpPr>
      <xdr:spPr bwMode="auto">
        <a:xfrm>
          <a:off x="9410700" y="811244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341</xdr:row>
      <xdr:rowOff>66675</xdr:rowOff>
    </xdr:from>
    <xdr:to>
      <xdr:col>5</xdr:col>
      <xdr:colOff>1209675</xdr:colOff>
      <xdr:row>341</xdr:row>
      <xdr:rowOff>333375</xdr:rowOff>
    </xdr:to>
    <xdr:sp macro="" textlink="">
      <xdr:nvSpPr>
        <xdr:cNvPr id="1735431" name="Rectangle 1"/>
        <xdr:cNvSpPr>
          <a:spLocks noChangeArrowheads="1"/>
        </xdr:cNvSpPr>
      </xdr:nvSpPr>
      <xdr:spPr bwMode="auto">
        <a:xfrm>
          <a:off x="9467850" y="1436274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342</xdr:row>
      <xdr:rowOff>66675</xdr:rowOff>
    </xdr:from>
    <xdr:to>
      <xdr:col>5</xdr:col>
      <xdr:colOff>1209675</xdr:colOff>
      <xdr:row>342</xdr:row>
      <xdr:rowOff>333375</xdr:rowOff>
    </xdr:to>
    <xdr:sp macro="" textlink="">
      <xdr:nvSpPr>
        <xdr:cNvPr id="1735432" name="Rectangle 2"/>
        <xdr:cNvSpPr>
          <a:spLocks noChangeArrowheads="1"/>
        </xdr:cNvSpPr>
      </xdr:nvSpPr>
      <xdr:spPr bwMode="auto">
        <a:xfrm>
          <a:off x="9467850" y="1440465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1000125</xdr:colOff>
      <xdr:row>342</xdr:row>
      <xdr:rowOff>85725</xdr:rowOff>
    </xdr:from>
    <xdr:to>
      <xdr:col>5</xdr:col>
      <xdr:colOff>1209675</xdr:colOff>
      <xdr:row>342</xdr:row>
      <xdr:rowOff>323850</xdr:rowOff>
    </xdr:to>
    <xdr:sp macro="" textlink="">
      <xdr:nvSpPr>
        <xdr:cNvPr id="1735433" name="Line 67"/>
        <xdr:cNvSpPr>
          <a:spLocks noChangeShapeType="1"/>
        </xdr:cNvSpPr>
      </xdr:nvSpPr>
      <xdr:spPr bwMode="auto">
        <a:xfrm flipV="1">
          <a:off x="9515475" y="1440656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1000125</xdr:colOff>
      <xdr:row>341</xdr:row>
      <xdr:rowOff>104775</xdr:rowOff>
    </xdr:from>
    <xdr:to>
      <xdr:col>5</xdr:col>
      <xdr:colOff>1209675</xdr:colOff>
      <xdr:row>341</xdr:row>
      <xdr:rowOff>342900</xdr:rowOff>
    </xdr:to>
    <xdr:sp macro="" textlink="">
      <xdr:nvSpPr>
        <xdr:cNvPr id="1735434" name="Line 67"/>
        <xdr:cNvSpPr>
          <a:spLocks noChangeShapeType="1"/>
        </xdr:cNvSpPr>
      </xdr:nvSpPr>
      <xdr:spPr bwMode="auto">
        <a:xfrm flipV="1">
          <a:off x="9515475" y="1436655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371</xdr:row>
      <xdr:rowOff>47625</xdr:rowOff>
    </xdr:from>
    <xdr:to>
      <xdr:col>5</xdr:col>
      <xdr:colOff>1228725</xdr:colOff>
      <xdr:row>371</xdr:row>
      <xdr:rowOff>314325</xdr:rowOff>
    </xdr:to>
    <xdr:sp macro="" textlink="">
      <xdr:nvSpPr>
        <xdr:cNvPr id="1735435" name="Rectangle 1"/>
        <xdr:cNvSpPr>
          <a:spLocks noChangeArrowheads="1"/>
        </xdr:cNvSpPr>
      </xdr:nvSpPr>
      <xdr:spPr bwMode="auto">
        <a:xfrm>
          <a:off x="9486900" y="1561909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372</xdr:row>
      <xdr:rowOff>47625</xdr:rowOff>
    </xdr:from>
    <xdr:to>
      <xdr:col>5</xdr:col>
      <xdr:colOff>1228725</xdr:colOff>
      <xdr:row>372</xdr:row>
      <xdr:rowOff>314325</xdr:rowOff>
    </xdr:to>
    <xdr:sp macro="" textlink="">
      <xdr:nvSpPr>
        <xdr:cNvPr id="1735436" name="Rectangle 2"/>
        <xdr:cNvSpPr>
          <a:spLocks noChangeArrowheads="1"/>
        </xdr:cNvSpPr>
      </xdr:nvSpPr>
      <xdr:spPr bwMode="auto">
        <a:xfrm>
          <a:off x="9486900" y="15661005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1019175</xdr:colOff>
      <xdr:row>372</xdr:row>
      <xdr:rowOff>66675</xdr:rowOff>
    </xdr:from>
    <xdr:to>
      <xdr:col>5</xdr:col>
      <xdr:colOff>1228725</xdr:colOff>
      <xdr:row>372</xdr:row>
      <xdr:rowOff>304800</xdr:rowOff>
    </xdr:to>
    <xdr:sp macro="" textlink="">
      <xdr:nvSpPr>
        <xdr:cNvPr id="1735437" name="Line 67"/>
        <xdr:cNvSpPr>
          <a:spLocks noChangeShapeType="1"/>
        </xdr:cNvSpPr>
      </xdr:nvSpPr>
      <xdr:spPr bwMode="auto">
        <a:xfrm flipV="1">
          <a:off x="9534525" y="1566291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1019175</xdr:colOff>
      <xdr:row>371</xdr:row>
      <xdr:rowOff>85725</xdr:rowOff>
    </xdr:from>
    <xdr:to>
      <xdr:col>5</xdr:col>
      <xdr:colOff>1228725</xdr:colOff>
      <xdr:row>371</xdr:row>
      <xdr:rowOff>323850</xdr:rowOff>
    </xdr:to>
    <xdr:sp macro="" textlink="">
      <xdr:nvSpPr>
        <xdr:cNvPr id="1735438" name="Line 67"/>
        <xdr:cNvSpPr>
          <a:spLocks noChangeShapeType="1"/>
        </xdr:cNvSpPr>
      </xdr:nvSpPr>
      <xdr:spPr bwMode="auto">
        <a:xfrm flipV="1">
          <a:off x="9534525" y="1562290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914400</xdr:colOff>
      <xdr:row>401</xdr:row>
      <xdr:rowOff>66675</xdr:rowOff>
    </xdr:from>
    <xdr:to>
      <xdr:col>5</xdr:col>
      <xdr:colOff>1171575</xdr:colOff>
      <xdr:row>401</xdr:row>
      <xdr:rowOff>333375</xdr:rowOff>
    </xdr:to>
    <xdr:sp macro="" textlink="">
      <xdr:nvSpPr>
        <xdr:cNvPr id="1735439" name="Rectangle 1"/>
        <xdr:cNvSpPr>
          <a:spLocks noChangeArrowheads="1"/>
        </xdr:cNvSpPr>
      </xdr:nvSpPr>
      <xdr:spPr bwMode="auto">
        <a:xfrm>
          <a:off x="9429750" y="1688306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914400</xdr:colOff>
      <xdr:row>402</xdr:row>
      <xdr:rowOff>66675</xdr:rowOff>
    </xdr:from>
    <xdr:to>
      <xdr:col>5</xdr:col>
      <xdr:colOff>1171575</xdr:colOff>
      <xdr:row>402</xdr:row>
      <xdr:rowOff>333375</xdr:rowOff>
    </xdr:to>
    <xdr:sp macro="" textlink="">
      <xdr:nvSpPr>
        <xdr:cNvPr id="1735440" name="Rectangle 2"/>
        <xdr:cNvSpPr>
          <a:spLocks noChangeArrowheads="1"/>
        </xdr:cNvSpPr>
      </xdr:nvSpPr>
      <xdr:spPr bwMode="auto">
        <a:xfrm>
          <a:off x="9429750" y="1692497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402</xdr:row>
      <xdr:rowOff>85725</xdr:rowOff>
    </xdr:from>
    <xdr:to>
      <xdr:col>5</xdr:col>
      <xdr:colOff>1171575</xdr:colOff>
      <xdr:row>402</xdr:row>
      <xdr:rowOff>323850</xdr:rowOff>
    </xdr:to>
    <xdr:sp macro="" textlink="">
      <xdr:nvSpPr>
        <xdr:cNvPr id="1735441" name="Line 67"/>
        <xdr:cNvSpPr>
          <a:spLocks noChangeShapeType="1"/>
        </xdr:cNvSpPr>
      </xdr:nvSpPr>
      <xdr:spPr bwMode="auto">
        <a:xfrm flipV="1">
          <a:off x="9477375" y="1692687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401</xdr:row>
      <xdr:rowOff>104775</xdr:rowOff>
    </xdr:from>
    <xdr:to>
      <xdr:col>5</xdr:col>
      <xdr:colOff>1171575</xdr:colOff>
      <xdr:row>401</xdr:row>
      <xdr:rowOff>342900</xdr:rowOff>
    </xdr:to>
    <xdr:sp macro="" textlink="">
      <xdr:nvSpPr>
        <xdr:cNvPr id="1735442" name="Line 67"/>
        <xdr:cNvSpPr>
          <a:spLocks noChangeShapeType="1"/>
        </xdr:cNvSpPr>
      </xdr:nvSpPr>
      <xdr:spPr bwMode="auto">
        <a:xfrm flipV="1">
          <a:off x="9477375" y="1688687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866775</xdr:colOff>
      <xdr:row>101</xdr:row>
      <xdr:rowOff>28575</xdr:rowOff>
    </xdr:from>
    <xdr:to>
      <xdr:col>5</xdr:col>
      <xdr:colOff>1123950</xdr:colOff>
      <xdr:row>101</xdr:row>
      <xdr:rowOff>304800</xdr:rowOff>
    </xdr:to>
    <xdr:sp macro="" textlink="">
      <xdr:nvSpPr>
        <xdr:cNvPr id="1735443" name="Rectangle 1"/>
        <xdr:cNvSpPr>
          <a:spLocks noChangeArrowheads="1"/>
        </xdr:cNvSpPr>
      </xdr:nvSpPr>
      <xdr:spPr bwMode="auto">
        <a:xfrm>
          <a:off x="9382125" y="4334827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866775</xdr:colOff>
      <xdr:row>102</xdr:row>
      <xdr:rowOff>28575</xdr:rowOff>
    </xdr:from>
    <xdr:to>
      <xdr:col>5</xdr:col>
      <xdr:colOff>1123950</xdr:colOff>
      <xdr:row>102</xdr:row>
      <xdr:rowOff>304800</xdr:rowOff>
    </xdr:to>
    <xdr:sp macro="" textlink="">
      <xdr:nvSpPr>
        <xdr:cNvPr id="1735444" name="Rectangle 2"/>
        <xdr:cNvSpPr>
          <a:spLocks noChangeArrowheads="1"/>
        </xdr:cNvSpPr>
      </xdr:nvSpPr>
      <xdr:spPr bwMode="auto">
        <a:xfrm>
          <a:off x="9382125" y="43767375"/>
          <a:ext cx="257175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914400</xdr:colOff>
      <xdr:row>102</xdr:row>
      <xdr:rowOff>47625</xdr:rowOff>
    </xdr:from>
    <xdr:to>
      <xdr:col>5</xdr:col>
      <xdr:colOff>1123950</xdr:colOff>
      <xdr:row>102</xdr:row>
      <xdr:rowOff>295275</xdr:rowOff>
    </xdr:to>
    <xdr:sp macro="" textlink="">
      <xdr:nvSpPr>
        <xdr:cNvPr id="1735445" name="Line 67"/>
        <xdr:cNvSpPr>
          <a:spLocks noChangeShapeType="1"/>
        </xdr:cNvSpPr>
      </xdr:nvSpPr>
      <xdr:spPr bwMode="auto">
        <a:xfrm flipV="1">
          <a:off x="9429750" y="43786425"/>
          <a:ext cx="209550" cy="2476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914400</xdr:colOff>
      <xdr:row>101</xdr:row>
      <xdr:rowOff>85725</xdr:rowOff>
    </xdr:from>
    <xdr:to>
      <xdr:col>5</xdr:col>
      <xdr:colOff>1123950</xdr:colOff>
      <xdr:row>101</xdr:row>
      <xdr:rowOff>314325</xdr:rowOff>
    </xdr:to>
    <xdr:sp macro="" textlink="">
      <xdr:nvSpPr>
        <xdr:cNvPr id="1735446" name="Line 67"/>
        <xdr:cNvSpPr>
          <a:spLocks noChangeShapeType="1"/>
        </xdr:cNvSpPr>
      </xdr:nvSpPr>
      <xdr:spPr bwMode="auto">
        <a:xfrm flipV="1">
          <a:off x="9429750" y="4340542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895350</xdr:colOff>
      <xdr:row>161</xdr:row>
      <xdr:rowOff>76200</xdr:rowOff>
    </xdr:from>
    <xdr:to>
      <xdr:col>5</xdr:col>
      <xdr:colOff>1152525</xdr:colOff>
      <xdr:row>161</xdr:row>
      <xdr:rowOff>342900</xdr:rowOff>
    </xdr:to>
    <xdr:sp macro="" textlink="">
      <xdr:nvSpPr>
        <xdr:cNvPr id="1735447" name="Rectangle 1"/>
        <xdr:cNvSpPr>
          <a:spLocks noChangeArrowheads="1"/>
        </xdr:cNvSpPr>
      </xdr:nvSpPr>
      <xdr:spPr bwMode="auto">
        <a:xfrm>
          <a:off x="9410700" y="8072437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942975</xdr:colOff>
      <xdr:row>162</xdr:row>
      <xdr:rowOff>95250</xdr:rowOff>
    </xdr:from>
    <xdr:to>
      <xdr:col>5</xdr:col>
      <xdr:colOff>1152525</xdr:colOff>
      <xdr:row>162</xdr:row>
      <xdr:rowOff>333375</xdr:rowOff>
    </xdr:to>
    <xdr:sp macro="" textlink="">
      <xdr:nvSpPr>
        <xdr:cNvPr id="1735448" name="Line 67"/>
        <xdr:cNvSpPr>
          <a:spLocks noChangeShapeType="1"/>
        </xdr:cNvSpPr>
      </xdr:nvSpPr>
      <xdr:spPr bwMode="auto">
        <a:xfrm flipV="1">
          <a:off x="9458325" y="811625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942975</xdr:colOff>
      <xdr:row>161</xdr:row>
      <xdr:rowOff>114300</xdr:rowOff>
    </xdr:from>
    <xdr:to>
      <xdr:col>5</xdr:col>
      <xdr:colOff>1152525</xdr:colOff>
      <xdr:row>161</xdr:row>
      <xdr:rowOff>352425</xdr:rowOff>
    </xdr:to>
    <xdr:sp macro="" textlink="">
      <xdr:nvSpPr>
        <xdr:cNvPr id="1735449" name="Line 67"/>
        <xdr:cNvSpPr>
          <a:spLocks noChangeShapeType="1"/>
        </xdr:cNvSpPr>
      </xdr:nvSpPr>
      <xdr:spPr bwMode="auto">
        <a:xfrm flipV="1">
          <a:off x="9458325" y="807624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981075</xdr:colOff>
      <xdr:row>311</xdr:row>
      <xdr:rowOff>19050</xdr:rowOff>
    </xdr:from>
    <xdr:to>
      <xdr:col>5</xdr:col>
      <xdr:colOff>1238250</xdr:colOff>
      <xdr:row>311</xdr:row>
      <xdr:rowOff>285750</xdr:rowOff>
    </xdr:to>
    <xdr:sp macro="" textlink="">
      <xdr:nvSpPr>
        <xdr:cNvPr id="1735450" name="Rectangle 1"/>
        <xdr:cNvSpPr>
          <a:spLocks noChangeArrowheads="1"/>
        </xdr:cNvSpPr>
      </xdr:nvSpPr>
      <xdr:spPr bwMode="auto">
        <a:xfrm>
          <a:off x="9496425" y="1309973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981075</xdr:colOff>
      <xdr:row>312</xdr:row>
      <xdr:rowOff>19050</xdr:rowOff>
    </xdr:from>
    <xdr:to>
      <xdr:col>5</xdr:col>
      <xdr:colOff>1238250</xdr:colOff>
      <xdr:row>312</xdr:row>
      <xdr:rowOff>285750</xdr:rowOff>
    </xdr:to>
    <xdr:sp macro="" textlink="">
      <xdr:nvSpPr>
        <xdr:cNvPr id="1735451" name="Rectangle 2"/>
        <xdr:cNvSpPr>
          <a:spLocks noChangeArrowheads="1"/>
        </xdr:cNvSpPr>
      </xdr:nvSpPr>
      <xdr:spPr bwMode="auto">
        <a:xfrm>
          <a:off x="9496425" y="1314164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1028700</xdr:colOff>
      <xdr:row>312</xdr:row>
      <xdr:rowOff>38100</xdr:rowOff>
    </xdr:from>
    <xdr:to>
      <xdr:col>5</xdr:col>
      <xdr:colOff>1238250</xdr:colOff>
      <xdr:row>312</xdr:row>
      <xdr:rowOff>276225</xdr:rowOff>
    </xdr:to>
    <xdr:sp macro="" textlink="">
      <xdr:nvSpPr>
        <xdr:cNvPr id="1735452" name="Line 67"/>
        <xdr:cNvSpPr>
          <a:spLocks noChangeShapeType="1"/>
        </xdr:cNvSpPr>
      </xdr:nvSpPr>
      <xdr:spPr bwMode="auto">
        <a:xfrm flipV="1">
          <a:off x="9544050" y="13143547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1028700</xdr:colOff>
      <xdr:row>311</xdr:row>
      <xdr:rowOff>57150</xdr:rowOff>
    </xdr:from>
    <xdr:to>
      <xdr:col>5</xdr:col>
      <xdr:colOff>1238250</xdr:colOff>
      <xdr:row>311</xdr:row>
      <xdr:rowOff>295275</xdr:rowOff>
    </xdr:to>
    <xdr:sp macro="" textlink="">
      <xdr:nvSpPr>
        <xdr:cNvPr id="1735453" name="Line 67"/>
        <xdr:cNvSpPr>
          <a:spLocks noChangeShapeType="1"/>
        </xdr:cNvSpPr>
      </xdr:nvSpPr>
      <xdr:spPr bwMode="auto">
        <a:xfrm flipV="1">
          <a:off x="9544050" y="1310354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1009650</xdr:colOff>
      <xdr:row>251</xdr:row>
      <xdr:rowOff>66675</xdr:rowOff>
    </xdr:from>
    <xdr:to>
      <xdr:col>5</xdr:col>
      <xdr:colOff>1266825</xdr:colOff>
      <xdr:row>251</xdr:row>
      <xdr:rowOff>323850</xdr:rowOff>
    </xdr:to>
    <xdr:sp macro="" textlink="">
      <xdr:nvSpPr>
        <xdr:cNvPr id="1735458" name="Rectangle 1"/>
        <xdr:cNvSpPr>
          <a:spLocks noChangeArrowheads="1"/>
        </xdr:cNvSpPr>
      </xdr:nvSpPr>
      <xdr:spPr bwMode="auto">
        <a:xfrm>
          <a:off x="9525000" y="10587990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252</xdr:row>
      <xdr:rowOff>66675</xdr:rowOff>
    </xdr:from>
    <xdr:to>
      <xdr:col>5</xdr:col>
      <xdr:colOff>1266825</xdr:colOff>
      <xdr:row>252</xdr:row>
      <xdr:rowOff>323850</xdr:rowOff>
    </xdr:to>
    <xdr:sp macro="" textlink="">
      <xdr:nvSpPr>
        <xdr:cNvPr id="1735459" name="Rectangle 2"/>
        <xdr:cNvSpPr>
          <a:spLocks noChangeArrowheads="1"/>
        </xdr:cNvSpPr>
      </xdr:nvSpPr>
      <xdr:spPr bwMode="auto">
        <a:xfrm>
          <a:off x="9525000" y="10629900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1057275</xdr:colOff>
      <xdr:row>252</xdr:row>
      <xdr:rowOff>85725</xdr:rowOff>
    </xdr:from>
    <xdr:to>
      <xdr:col>5</xdr:col>
      <xdr:colOff>1266825</xdr:colOff>
      <xdr:row>252</xdr:row>
      <xdr:rowOff>314325</xdr:rowOff>
    </xdr:to>
    <xdr:sp macro="" textlink="">
      <xdr:nvSpPr>
        <xdr:cNvPr id="1735460" name="Line 67"/>
        <xdr:cNvSpPr>
          <a:spLocks noChangeShapeType="1"/>
        </xdr:cNvSpPr>
      </xdr:nvSpPr>
      <xdr:spPr bwMode="auto">
        <a:xfrm flipV="1">
          <a:off x="9572625" y="10631805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1057275</xdr:colOff>
      <xdr:row>251</xdr:row>
      <xdr:rowOff>104775</xdr:rowOff>
    </xdr:from>
    <xdr:to>
      <xdr:col>5</xdr:col>
      <xdr:colOff>1266825</xdr:colOff>
      <xdr:row>251</xdr:row>
      <xdr:rowOff>333375</xdr:rowOff>
    </xdr:to>
    <xdr:sp macro="" textlink="">
      <xdr:nvSpPr>
        <xdr:cNvPr id="1735461" name="Line 67"/>
        <xdr:cNvSpPr>
          <a:spLocks noChangeShapeType="1"/>
        </xdr:cNvSpPr>
      </xdr:nvSpPr>
      <xdr:spPr bwMode="auto">
        <a:xfrm flipV="1">
          <a:off x="9572625" y="10591800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962025</xdr:colOff>
      <xdr:row>41</xdr:row>
      <xdr:rowOff>0</xdr:rowOff>
    </xdr:from>
    <xdr:to>
      <xdr:col>5</xdr:col>
      <xdr:colOff>1219200</xdr:colOff>
      <xdr:row>41</xdr:row>
      <xdr:rowOff>257175</xdr:rowOff>
    </xdr:to>
    <xdr:sp macro="" textlink="">
      <xdr:nvSpPr>
        <xdr:cNvPr id="1735462" name="Rectangle 1"/>
        <xdr:cNvSpPr>
          <a:spLocks noChangeArrowheads="1"/>
        </xdr:cNvSpPr>
      </xdr:nvSpPr>
      <xdr:spPr bwMode="auto">
        <a:xfrm>
          <a:off x="9477375" y="18107025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962025</xdr:colOff>
      <xdr:row>42</xdr:row>
      <xdr:rowOff>9525</xdr:rowOff>
    </xdr:from>
    <xdr:to>
      <xdr:col>5</xdr:col>
      <xdr:colOff>1219200</xdr:colOff>
      <xdr:row>42</xdr:row>
      <xdr:rowOff>266700</xdr:rowOff>
    </xdr:to>
    <xdr:sp macro="" textlink="">
      <xdr:nvSpPr>
        <xdr:cNvPr id="1735463" name="Rectangle 2"/>
        <xdr:cNvSpPr>
          <a:spLocks noChangeArrowheads="1"/>
        </xdr:cNvSpPr>
      </xdr:nvSpPr>
      <xdr:spPr bwMode="auto">
        <a:xfrm>
          <a:off x="9477375" y="18535650"/>
          <a:ext cx="2571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42</xdr:row>
      <xdr:rowOff>28575</xdr:rowOff>
    </xdr:from>
    <xdr:to>
      <xdr:col>5</xdr:col>
      <xdr:colOff>1219200</xdr:colOff>
      <xdr:row>42</xdr:row>
      <xdr:rowOff>257175</xdr:rowOff>
    </xdr:to>
    <xdr:sp macro="" textlink="">
      <xdr:nvSpPr>
        <xdr:cNvPr id="1735464" name="Line 67"/>
        <xdr:cNvSpPr>
          <a:spLocks noChangeShapeType="1"/>
        </xdr:cNvSpPr>
      </xdr:nvSpPr>
      <xdr:spPr bwMode="auto">
        <a:xfrm flipV="1">
          <a:off x="9525000" y="18554700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1009650</xdr:colOff>
      <xdr:row>41</xdr:row>
      <xdr:rowOff>38100</xdr:rowOff>
    </xdr:from>
    <xdr:to>
      <xdr:col>5</xdr:col>
      <xdr:colOff>1219200</xdr:colOff>
      <xdr:row>41</xdr:row>
      <xdr:rowOff>266700</xdr:rowOff>
    </xdr:to>
    <xdr:sp macro="" textlink="">
      <xdr:nvSpPr>
        <xdr:cNvPr id="1735465" name="Line 67"/>
        <xdr:cNvSpPr>
          <a:spLocks noChangeShapeType="1"/>
        </xdr:cNvSpPr>
      </xdr:nvSpPr>
      <xdr:spPr bwMode="auto">
        <a:xfrm flipV="1">
          <a:off x="9525000" y="18145125"/>
          <a:ext cx="209550" cy="228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4</xdr:row>
      <xdr:rowOff>57150</xdr:rowOff>
    </xdr:from>
    <xdr:to>
      <xdr:col>6</xdr:col>
      <xdr:colOff>18490</xdr:colOff>
      <xdr:row>5</xdr:row>
      <xdr:rowOff>11206</xdr:rowOff>
    </xdr:to>
    <xdr:sp macro="" textlink="">
      <xdr:nvSpPr>
        <xdr:cNvPr id="66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</xdr:row>
      <xdr:rowOff>95249</xdr:rowOff>
    </xdr:from>
    <xdr:to>
      <xdr:col>5</xdr:col>
      <xdr:colOff>847725</xdr:colOff>
      <xdr:row>5</xdr:row>
      <xdr:rowOff>22410</xdr:rowOff>
    </xdr:to>
    <xdr:sp macro="" textlink="">
      <xdr:nvSpPr>
        <xdr:cNvPr id="69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5</xdr:row>
      <xdr:rowOff>19050</xdr:rowOff>
    </xdr:from>
    <xdr:to>
      <xdr:col>6</xdr:col>
      <xdr:colOff>36418</xdr:colOff>
      <xdr:row>5</xdr:row>
      <xdr:rowOff>208430</xdr:rowOff>
    </xdr:to>
    <xdr:sp macro="" textlink="">
      <xdr:nvSpPr>
        <xdr:cNvPr id="70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41</xdr:row>
      <xdr:rowOff>57150</xdr:rowOff>
    </xdr:from>
    <xdr:to>
      <xdr:col>6</xdr:col>
      <xdr:colOff>18490</xdr:colOff>
      <xdr:row>42</xdr:row>
      <xdr:rowOff>11206</xdr:rowOff>
    </xdr:to>
    <xdr:sp macro="" textlink="">
      <xdr:nvSpPr>
        <xdr:cNvPr id="72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41</xdr:row>
      <xdr:rowOff>95249</xdr:rowOff>
    </xdr:from>
    <xdr:to>
      <xdr:col>5</xdr:col>
      <xdr:colOff>847725</xdr:colOff>
      <xdr:row>42</xdr:row>
      <xdr:rowOff>22410</xdr:rowOff>
    </xdr:to>
    <xdr:sp macro="" textlink="">
      <xdr:nvSpPr>
        <xdr:cNvPr id="73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42</xdr:row>
      <xdr:rowOff>19050</xdr:rowOff>
    </xdr:from>
    <xdr:to>
      <xdr:col>6</xdr:col>
      <xdr:colOff>36418</xdr:colOff>
      <xdr:row>42</xdr:row>
      <xdr:rowOff>208430</xdr:rowOff>
    </xdr:to>
    <xdr:sp macro="" textlink="">
      <xdr:nvSpPr>
        <xdr:cNvPr id="74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71</xdr:row>
      <xdr:rowOff>57150</xdr:rowOff>
    </xdr:from>
    <xdr:to>
      <xdr:col>6</xdr:col>
      <xdr:colOff>18490</xdr:colOff>
      <xdr:row>72</xdr:row>
      <xdr:rowOff>11206</xdr:rowOff>
    </xdr:to>
    <xdr:sp macro="" textlink="">
      <xdr:nvSpPr>
        <xdr:cNvPr id="76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71</xdr:row>
      <xdr:rowOff>95249</xdr:rowOff>
    </xdr:from>
    <xdr:to>
      <xdr:col>5</xdr:col>
      <xdr:colOff>847725</xdr:colOff>
      <xdr:row>72</xdr:row>
      <xdr:rowOff>22410</xdr:rowOff>
    </xdr:to>
    <xdr:sp macro="" textlink="">
      <xdr:nvSpPr>
        <xdr:cNvPr id="77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72</xdr:row>
      <xdr:rowOff>19050</xdr:rowOff>
    </xdr:from>
    <xdr:to>
      <xdr:col>6</xdr:col>
      <xdr:colOff>36418</xdr:colOff>
      <xdr:row>72</xdr:row>
      <xdr:rowOff>208430</xdr:rowOff>
    </xdr:to>
    <xdr:sp macro="" textlink="">
      <xdr:nvSpPr>
        <xdr:cNvPr id="78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101</xdr:row>
      <xdr:rowOff>57150</xdr:rowOff>
    </xdr:from>
    <xdr:to>
      <xdr:col>6</xdr:col>
      <xdr:colOff>18490</xdr:colOff>
      <xdr:row>102</xdr:row>
      <xdr:rowOff>11206</xdr:rowOff>
    </xdr:to>
    <xdr:sp macro="" textlink="">
      <xdr:nvSpPr>
        <xdr:cNvPr id="80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101</xdr:row>
      <xdr:rowOff>95249</xdr:rowOff>
    </xdr:from>
    <xdr:to>
      <xdr:col>5</xdr:col>
      <xdr:colOff>847725</xdr:colOff>
      <xdr:row>102</xdr:row>
      <xdr:rowOff>22410</xdr:rowOff>
    </xdr:to>
    <xdr:sp macro="" textlink="">
      <xdr:nvSpPr>
        <xdr:cNvPr id="81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102</xdr:row>
      <xdr:rowOff>19050</xdr:rowOff>
    </xdr:from>
    <xdr:to>
      <xdr:col>6</xdr:col>
      <xdr:colOff>36418</xdr:colOff>
      <xdr:row>102</xdr:row>
      <xdr:rowOff>208430</xdr:rowOff>
    </xdr:to>
    <xdr:sp macro="" textlink="">
      <xdr:nvSpPr>
        <xdr:cNvPr id="82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131</xdr:row>
      <xdr:rowOff>57150</xdr:rowOff>
    </xdr:from>
    <xdr:to>
      <xdr:col>6</xdr:col>
      <xdr:colOff>18490</xdr:colOff>
      <xdr:row>132</xdr:row>
      <xdr:rowOff>11206</xdr:rowOff>
    </xdr:to>
    <xdr:sp macro="" textlink="">
      <xdr:nvSpPr>
        <xdr:cNvPr id="84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131</xdr:row>
      <xdr:rowOff>95249</xdr:rowOff>
    </xdr:from>
    <xdr:to>
      <xdr:col>5</xdr:col>
      <xdr:colOff>847725</xdr:colOff>
      <xdr:row>132</xdr:row>
      <xdr:rowOff>22410</xdr:rowOff>
    </xdr:to>
    <xdr:sp macro="" textlink="">
      <xdr:nvSpPr>
        <xdr:cNvPr id="85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132</xdr:row>
      <xdr:rowOff>19050</xdr:rowOff>
    </xdr:from>
    <xdr:to>
      <xdr:col>6</xdr:col>
      <xdr:colOff>36418</xdr:colOff>
      <xdr:row>132</xdr:row>
      <xdr:rowOff>208430</xdr:rowOff>
    </xdr:to>
    <xdr:sp macro="" textlink="">
      <xdr:nvSpPr>
        <xdr:cNvPr id="86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161</xdr:row>
      <xdr:rowOff>57150</xdr:rowOff>
    </xdr:from>
    <xdr:to>
      <xdr:col>6</xdr:col>
      <xdr:colOff>18490</xdr:colOff>
      <xdr:row>162</xdr:row>
      <xdr:rowOff>11206</xdr:rowOff>
    </xdr:to>
    <xdr:sp macro="" textlink="">
      <xdr:nvSpPr>
        <xdr:cNvPr id="92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161</xdr:row>
      <xdr:rowOff>95249</xdr:rowOff>
    </xdr:from>
    <xdr:to>
      <xdr:col>5</xdr:col>
      <xdr:colOff>847725</xdr:colOff>
      <xdr:row>162</xdr:row>
      <xdr:rowOff>22410</xdr:rowOff>
    </xdr:to>
    <xdr:sp macro="" textlink="">
      <xdr:nvSpPr>
        <xdr:cNvPr id="93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162</xdr:row>
      <xdr:rowOff>19050</xdr:rowOff>
    </xdr:from>
    <xdr:to>
      <xdr:col>6</xdr:col>
      <xdr:colOff>36418</xdr:colOff>
      <xdr:row>162</xdr:row>
      <xdr:rowOff>208430</xdr:rowOff>
    </xdr:to>
    <xdr:sp macro="" textlink="">
      <xdr:nvSpPr>
        <xdr:cNvPr id="94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191</xdr:row>
      <xdr:rowOff>57150</xdr:rowOff>
    </xdr:from>
    <xdr:to>
      <xdr:col>6</xdr:col>
      <xdr:colOff>18490</xdr:colOff>
      <xdr:row>192</xdr:row>
      <xdr:rowOff>11206</xdr:rowOff>
    </xdr:to>
    <xdr:sp macro="" textlink="">
      <xdr:nvSpPr>
        <xdr:cNvPr id="96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191</xdr:row>
      <xdr:rowOff>95249</xdr:rowOff>
    </xdr:from>
    <xdr:to>
      <xdr:col>5</xdr:col>
      <xdr:colOff>847725</xdr:colOff>
      <xdr:row>192</xdr:row>
      <xdr:rowOff>22410</xdr:rowOff>
    </xdr:to>
    <xdr:sp macro="" textlink="">
      <xdr:nvSpPr>
        <xdr:cNvPr id="97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192</xdr:row>
      <xdr:rowOff>19050</xdr:rowOff>
    </xdr:from>
    <xdr:to>
      <xdr:col>6</xdr:col>
      <xdr:colOff>36418</xdr:colOff>
      <xdr:row>192</xdr:row>
      <xdr:rowOff>208430</xdr:rowOff>
    </xdr:to>
    <xdr:sp macro="" textlink="">
      <xdr:nvSpPr>
        <xdr:cNvPr id="98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251</xdr:row>
      <xdr:rowOff>57150</xdr:rowOff>
    </xdr:from>
    <xdr:to>
      <xdr:col>6</xdr:col>
      <xdr:colOff>18490</xdr:colOff>
      <xdr:row>252</xdr:row>
      <xdr:rowOff>11206</xdr:rowOff>
    </xdr:to>
    <xdr:sp macro="" textlink="">
      <xdr:nvSpPr>
        <xdr:cNvPr id="100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251</xdr:row>
      <xdr:rowOff>95249</xdr:rowOff>
    </xdr:from>
    <xdr:to>
      <xdr:col>5</xdr:col>
      <xdr:colOff>847725</xdr:colOff>
      <xdr:row>252</xdr:row>
      <xdr:rowOff>22410</xdr:rowOff>
    </xdr:to>
    <xdr:sp macro="" textlink="">
      <xdr:nvSpPr>
        <xdr:cNvPr id="101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252</xdr:row>
      <xdr:rowOff>19050</xdr:rowOff>
    </xdr:from>
    <xdr:to>
      <xdr:col>6</xdr:col>
      <xdr:colOff>36418</xdr:colOff>
      <xdr:row>252</xdr:row>
      <xdr:rowOff>208430</xdr:rowOff>
    </xdr:to>
    <xdr:sp macro="" textlink="">
      <xdr:nvSpPr>
        <xdr:cNvPr id="102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281</xdr:row>
      <xdr:rowOff>57150</xdr:rowOff>
    </xdr:from>
    <xdr:to>
      <xdr:col>6</xdr:col>
      <xdr:colOff>18490</xdr:colOff>
      <xdr:row>282</xdr:row>
      <xdr:rowOff>11206</xdr:rowOff>
    </xdr:to>
    <xdr:sp macro="" textlink="">
      <xdr:nvSpPr>
        <xdr:cNvPr id="104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281</xdr:row>
      <xdr:rowOff>95249</xdr:rowOff>
    </xdr:from>
    <xdr:to>
      <xdr:col>5</xdr:col>
      <xdr:colOff>847725</xdr:colOff>
      <xdr:row>282</xdr:row>
      <xdr:rowOff>22410</xdr:rowOff>
    </xdr:to>
    <xdr:sp macro="" textlink="">
      <xdr:nvSpPr>
        <xdr:cNvPr id="105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282</xdr:row>
      <xdr:rowOff>19050</xdr:rowOff>
    </xdr:from>
    <xdr:to>
      <xdr:col>6</xdr:col>
      <xdr:colOff>36418</xdr:colOff>
      <xdr:row>282</xdr:row>
      <xdr:rowOff>208430</xdr:rowOff>
    </xdr:to>
    <xdr:sp macro="" textlink="">
      <xdr:nvSpPr>
        <xdr:cNvPr id="106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311</xdr:row>
      <xdr:rowOff>57150</xdr:rowOff>
    </xdr:from>
    <xdr:to>
      <xdr:col>6</xdr:col>
      <xdr:colOff>18490</xdr:colOff>
      <xdr:row>312</xdr:row>
      <xdr:rowOff>11206</xdr:rowOff>
    </xdr:to>
    <xdr:sp macro="" textlink="">
      <xdr:nvSpPr>
        <xdr:cNvPr id="108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311</xdr:row>
      <xdr:rowOff>95249</xdr:rowOff>
    </xdr:from>
    <xdr:to>
      <xdr:col>5</xdr:col>
      <xdr:colOff>847725</xdr:colOff>
      <xdr:row>312</xdr:row>
      <xdr:rowOff>22410</xdr:rowOff>
    </xdr:to>
    <xdr:sp macro="" textlink="">
      <xdr:nvSpPr>
        <xdr:cNvPr id="109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312</xdr:row>
      <xdr:rowOff>19050</xdr:rowOff>
    </xdr:from>
    <xdr:to>
      <xdr:col>6</xdr:col>
      <xdr:colOff>36418</xdr:colOff>
      <xdr:row>312</xdr:row>
      <xdr:rowOff>208430</xdr:rowOff>
    </xdr:to>
    <xdr:sp macro="" textlink="">
      <xdr:nvSpPr>
        <xdr:cNvPr id="110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341</xdr:row>
      <xdr:rowOff>57150</xdr:rowOff>
    </xdr:from>
    <xdr:to>
      <xdr:col>6</xdr:col>
      <xdr:colOff>18490</xdr:colOff>
      <xdr:row>342</xdr:row>
      <xdr:rowOff>11206</xdr:rowOff>
    </xdr:to>
    <xdr:sp macro="" textlink="">
      <xdr:nvSpPr>
        <xdr:cNvPr id="112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341</xdr:row>
      <xdr:rowOff>95249</xdr:rowOff>
    </xdr:from>
    <xdr:to>
      <xdr:col>5</xdr:col>
      <xdr:colOff>847725</xdr:colOff>
      <xdr:row>342</xdr:row>
      <xdr:rowOff>22410</xdr:rowOff>
    </xdr:to>
    <xdr:sp macro="" textlink="">
      <xdr:nvSpPr>
        <xdr:cNvPr id="113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342</xdr:row>
      <xdr:rowOff>19050</xdr:rowOff>
    </xdr:from>
    <xdr:to>
      <xdr:col>6</xdr:col>
      <xdr:colOff>36418</xdr:colOff>
      <xdr:row>342</xdr:row>
      <xdr:rowOff>208430</xdr:rowOff>
    </xdr:to>
    <xdr:sp macro="" textlink="">
      <xdr:nvSpPr>
        <xdr:cNvPr id="114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371</xdr:row>
      <xdr:rowOff>57150</xdr:rowOff>
    </xdr:from>
    <xdr:to>
      <xdr:col>6</xdr:col>
      <xdr:colOff>18490</xdr:colOff>
      <xdr:row>372</xdr:row>
      <xdr:rowOff>11206</xdr:rowOff>
    </xdr:to>
    <xdr:sp macro="" textlink="">
      <xdr:nvSpPr>
        <xdr:cNvPr id="116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371</xdr:row>
      <xdr:rowOff>95249</xdr:rowOff>
    </xdr:from>
    <xdr:to>
      <xdr:col>5</xdr:col>
      <xdr:colOff>847725</xdr:colOff>
      <xdr:row>372</xdr:row>
      <xdr:rowOff>22410</xdr:rowOff>
    </xdr:to>
    <xdr:sp macro="" textlink="">
      <xdr:nvSpPr>
        <xdr:cNvPr id="117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372</xdr:row>
      <xdr:rowOff>19050</xdr:rowOff>
    </xdr:from>
    <xdr:to>
      <xdr:col>6</xdr:col>
      <xdr:colOff>36418</xdr:colOff>
      <xdr:row>372</xdr:row>
      <xdr:rowOff>208430</xdr:rowOff>
    </xdr:to>
    <xdr:sp macro="" textlink="">
      <xdr:nvSpPr>
        <xdr:cNvPr id="118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717177</xdr:colOff>
      <xdr:row>401</xdr:row>
      <xdr:rowOff>57150</xdr:rowOff>
    </xdr:from>
    <xdr:to>
      <xdr:col>6</xdr:col>
      <xdr:colOff>18490</xdr:colOff>
      <xdr:row>402</xdr:row>
      <xdr:rowOff>11206</xdr:rowOff>
    </xdr:to>
    <xdr:sp macro="" textlink="">
      <xdr:nvSpPr>
        <xdr:cNvPr id="120" name="Rectangle 1"/>
        <xdr:cNvSpPr>
          <a:spLocks noChangeArrowheads="1"/>
        </xdr:cNvSpPr>
      </xdr:nvSpPr>
      <xdr:spPr bwMode="auto">
        <a:xfrm>
          <a:off x="6140824" y="998444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401</xdr:row>
      <xdr:rowOff>95249</xdr:rowOff>
    </xdr:from>
    <xdr:to>
      <xdr:col>5</xdr:col>
      <xdr:colOff>847725</xdr:colOff>
      <xdr:row>402</xdr:row>
      <xdr:rowOff>22410</xdr:rowOff>
    </xdr:to>
    <xdr:sp macro="" textlink="">
      <xdr:nvSpPr>
        <xdr:cNvPr id="121" name="Line 67"/>
        <xdr:cNvSpPr>
          <a:spLocks noChangeShapeType="1"/>
        </xdr:cNvSpPr>
      </xdr:nvSpPr>
      <xdr:spPr bwMode="auto">
        <a:xfrm flipV="1">
          <a:off x="6174441" y="1036543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402</xdr:row>
      <xdr:rowOff>19050</xdr:rowOff>
    </xdr:from>
    <xdr:to>
      <xdr:col>6</xdr:col>
      <xdr:colOff>36418</xdr:colOff>
      <xdr:row>402</xdr:row>
      <xdr:rowOff>208430</xdr:rowOff>
    </xdr:to>
    <xdr:sp macro="" textlink="">
      <xdr:nvSpPr>
        <xdr:cNvPr id="122" name="Rectangle 1"/>
        <xdr:cNvSpPr>
          <a:spLocks noChangeArrowheads="1"/>
        </xdr:cNvSpPr>
      </xdr:nvSpPr>
      <xdr:spPr bwMode="auto">
        <a:xfrm>
          <a:off x="6158752" y="119566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221</xdr:row>
      <xdr:rowOff>66675</xdr:rowOff>
    </xdr:from>
    <xdr:to>
      <xdr:col>5</xdr:col>
      <xdr:colOff>1266825</xdr:colOff>
      <xdr:row>221</xdr:row>
      <xdr:rowOff>323850</xdr:rowOff>
    </xdr:to>
    <xdr:sp macro="" textlink="">
      <xdr:nvSpPr>
        <xdr:cNvPr id="99" name="Rectangle 1"/>
        <xdr:cNvSpPr>
          <a:spLocks noChangeArrowheads="1"/>
        </xdr:cNvSpPr>
      </xdr:nvSpPr>
      <xdr:spPr bwMode="auto">
        <a:xfrm>
          <a:off x="6271372" y="62528263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1009650</xdr:colOff>
      <xdr:row>222</xdr:row>
      <xdr:rowOff>66675</xdr:rowOff>
    </xdr:from>
    <xdr:to>
      <xdr:col>5</xdr:col>
      <xdr:colOff>1266825</xdr:colOff>
      <xdr:row>222</xdr:row>
      <xdr:rowOff>323850</xdr:rowOff>
    </xdr:to>
    <xdr:sp macro="" textlink="">
      <xdr:nvSpPr>
        <xdr:cNvPr id="103" name="Rectangle 2"/>
        <xdr:cNvSpPr>
          <a:spLocks noChangeArrowheads="1"/>
        </xdr:cNvSpPr>
      </xdr:nvSpPr>
      <xdr:spPr bwMode="auto">
        <a:xfrm>
          <a:off x="6271372" y="62763587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1057275</xdr:colOff>
      <xdr:row>222</xdr:row>
      <xdr:rowOff>85725</xdr:rowOff>
    </xdr:from>
    <xdr:to>
      <xdr:col>5</xdr:col>
      <xdr:colOff>1266825</xdr:colOff>
      <xdr:row>222</xdr:row>
      <xdr:rowOff>314325</xdr:rowOff>
    </xdr:to>
    <xdr:sp macro="" textlink="">
      <xdr:nvSpPr>
        <xdr:cNvPr id="107" name="Line 67"/>
        <xdr:cNvSpPr>
          <a:spLocks noChangeShapeType="1"/>
        </xdr:cNvSpPr>
      </xdr:nvSpPr>
      <xdr:spPr bwMode="auto">
        <a:xfrm flipV="1">
          <a:off x="6271372" y="62782637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1057275</xdr:colOff>
      <xdr:row>221</xdr:row>
      <xdr:rowOff>104775</xdr:rowOff>
    </xdr:from>
    <xdr:to>
      <xdr:col>5</xdr:col>
      <xdr:colOff>1266825</xdr:colOff>
      <xdr:row>221</xdr:row>
      <xdr:rowOff>333375</xdr:rowOff>
    </xdr:to>
    <xdr:sp macro="" textlink="">
      <xdr:nvSpPr>
        <xdr:cNvPr id="111" name="Line 67"/>
        <xdr:cNvSpPr>
          <a:spLocks noChangeShapeType="1"/>
        </xdr:cNvSpPr>
      </xdr:nvSpPr>
      <xdr:spPr bwMode="auto">
        <a:xfrm flipV="1">
          <a:off x="6271372" y="62566363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717177</xdr:colOff>
      <xdr:row>221</xdr:row>
      <xdr:rowOff>57150</xdr:rowOff>
    </xdr:from>
    <xdr:to>
      <xdr:col>6</xdr:col>
      <xdr:colOff>18490</xdr:colOff>
      <xdr:row>222</xdr:row>
      <xdr:rowOff>11206</xdr:rowOff>
    </xdr:to>
    <xdr:sp macro="" textlink="">
      <xdr:nvSpPr>
        <xdr:cNvPr id="115" name="Rectangle 1"/>
        <xdr:cNvSpPr>
          <a:spLocks noChangeArrowheads="1"/>
        </xdr:cNvSpPr>
      </xdr:nvSpPr>
      <xdr:spPr bwMode="auto">
        <a:xfrm>
          <a:off x="6140824" y="62518738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750794</xdr:colOff>
      <xdr:row>221</xdr:row>
      <xdr:rowOff>95249</xdr:rowOff>
    </xdr:from>
    <xdr:to>
      <xdr:col>5</xdr:col>
      <xdr:colOff>847725</xdr:colOff>
      <xdr:row>222</xdr:row>
      <xdr:rowOff>22410</xdr:rowOff>
    </xdr:to>
    <xdr:sp macro="" textlink="">
      <xdr:nvSpPr>
        <xdr:cNvPr id="119" name="Line 67"/>
        <xdr:cNvSpPr>
          <a:spLocks noChangeShapeType="1"/>
        </xdr:cNvSpPr>
      </xdr:nvSpPr>
      <xdr:spPr bwMode="auto">
        <a:xfrm flipV="1">
          <a:off x="6174441" y="62556837"/>
          <a:ext cx="96931" cy="1624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735105</xdr:colOff>
      <xdr:row>222</xdr:row>
      <xdr:rowOff>19050</xdr:rowOff>
    </xdr:from>
    <xdr:to>
      <xdr:col>6</xdr:col>
      <xdr:colOff>36418</xdr:colOff>
      <xdr:row>222</xdr:row>
      <xdr:rowOff>208430</xdr:rowOff>
    </xdr:to>
    <xdr:sp macro="" textlink="">
      <xdr:nvSpPr>
        <xdr:cNvPr id="123" name="Rectangle 1"/>
        <xdr:cNvSpPr>
          <a:spLocks noChangeArrowheads="1"/>
        </xdr:cNvSpPr>
      </xdr:nvSpPr>
      <xdr:spPr bwMode="auto">
        <a:xfrm>
          <a:off x="6158752" y="62715962"/>
          <a:ext cx="152960" cy="1893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1038224</xdr:colOff>
      <xdr:row>34</xdr:row>
      <xdr:rowOff>23380</xdr:rowOff>
    </xdr:from>
    <xdr:to>
      <xdr:col>6</xdr:col>
      <xdr:colOff>65808</xdr:colOff>
      <xdr:row>34</xdr:row>
      <xdr:rowOff>296141</xdr:rowOff>
    </xdr:to>
    <xdr:sp macro="" textlink="">
      <xdr:nvSpPr>
        <xdr:cNvPr id="1764847" name="Rectangle 1"/>
        <xdr:cNvSpPr>
          <a:spLocks noChangeArrowheads="1"/>
        </xdr:cNvSpPr>
      </xdr:nvSpPr>
      <xdr:spPr bwMode="auto">
        <a:xfrm>
          <a:off x="9195088" y="13981835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1038224</xdr:colOff>
      <xdr:row>35</xdr:row>
      <xdr:rowOff>23380</xdr:rowOff>
    </xdr:from>
    <xdr:to>
      <xdr:col>6</xdr:col>
      <xdr:colOff>65808</xdr:colOff>
      <xdr:row>35</xdr:row>
      <xdr:rowOff>296141</xdr:rowOff>
    </xdr:to>
    <xdr:sp macro="" textlink="">
      <xdr:nvSpPr>
        <xdr:cNvPr id="1764848" name="Rectangle 2"/>
        <xdr:cNvSpPr>
          <a:spLocks noChangeArrowheads="1"/>
        </xdr:cNvSpPr>
      </xdr:nvSpPr>
      <xdr:spPr bwMode="auto">
        <a:xfrm>
          <a:off x="9195088" y="14397471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1085849</xdr:colOff>
      <xdr:row>34</xdr:row>
      <xdr:rowOff>61480</xdr:rowOff>
    </xdr:from>
    <xdr:to>
      <xdr:col>6</xdr:col>
      <xdr:colOff>65808</xdr:colOff>
      <xdr:row>34</xdr:row>
      <xdr:rowOff>305666</xdr:rowOff>
    </xdr:to>
    <xdr:sp macro="" textlink="">
      <xdr:nvSpPr>
        <xdr:cNvPr id="1764850" name="Line 67"/>
        <xdr:cNvSpPr>
          <a:spLocks noChangeShapeType="1"/>
        </xdr:cNvSpPr>
      </xdr:nvSpPr>
      <xdr:spPr bwMode="auto">
        <a:xfrm flipV="1">
          <a:off x="9242713" y="14019935"/>
          <a:ext cx="209550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1764859" name="Rectangle 1"/>
        <xdr:cNvSpPr>
          <a:spLocks noChangeArrowheads="1"/>
        </xdr:cNvSpPr>
      </xdr:nvSpPr>
      <xdr:spPr bwMode="auto">
        <a:xfrm>
          <a:off x="9251373" y="26460450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1764860" name="Rectangle 2"/>
        <xdr:cNvSpPr>
          <a:spLocks noChangeArrowheads="1"/>
        </xdr:cNvSpPr>
      </xdr:nvSpPr>
      <xdr:spPr bwMode="auto">
        <a:xfrm>
          <a:off x="9251373" y="26876086"/>
          <a:ext cx="257175" cy="2727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1764862" name="Line 67"/>
        <xdr:cNvSpPr>
          <a:spLocks noChangeShapeType="1"/>
        </xdr:cNvSpPr>
      </xdr:nvSpPr>
      <xdr:spPr bwMode="auto">
        <a:xfrm flipV="1">
          <a:off x="9298998" y="26489025"/>
          <a:ext cx="209550" cy="2537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975013</xdr:colOff>
      <xdr:row>5</xdr:row>
      <xdr:rowOff>5195</xdr:rowOff>
    </xdr:from>
    <xdr:to>
      <xdr:col>6</xdr:col>
      <xdr:colOff>21647</xdr:colOff>
      <xdr:row>5</xdr:row>
      <xdr:rowOff>268431</xdr:rowOff>
    </xdr:to>
    <xdr:sp macro="" textlink="">
      <xdr:nvSpPr>
        <xdr:cNvPr id="1764867" name="Rectangle 2"/>
        <xdr:cNvSpPr>
          <a:spLocks noChangeArrowheads="1"/>
        </xdr:cNvSpPr>
      </xdr:nvSpPr>
      <xdr:spPr bwMode="auto">
        <a:xfrm>
          <a:off x="9131877" y="2083377"/>
          <a:ext cx="276225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1022638</xdr:colOff>
      <xdr:row>5</xdr:row>
      <xdr:rowOff>24245</xdr:rowOff>
    </xdr:from>
    <xdr:to>
      <xdr:col>6</xdr:col>
      <xdr:colOff>21647</xdr:colOff>
      <xdr:row>5</xdr:row>
      <xdr:rowOff>258906</xdr:rowOff>
    </xdr:to>
    <xdr:sp macro="" textlink="">
      <xdr:nvSpPr>
        <xdr:cNvPr id="1764868" name="Line 67"/>
        <xdr:cNvSpPr>
          <a:spLocks noChangeShapeType="1"/>
        </xdr:cNvSpPr>
      </xdr:nvSpPr>
      <xdr:spPr bwMode="auto">
        <a:xfrm flipV="1">
          <a:off x="9179502" y="2102427"/>
          <a:ext cx="228600" cy="2346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975013</xdr:colOff>
      <xdr:row>4</xdr:row>
      <xdr:rowOff>43295</xdr:rowOff>
    </xdr:from>
    <xdr:to>
      <xdr:col>6</xdr:col>
      <xdr:colOff>21647</xdr:colOff>
      <xdr:row>4</xdr:row>
      <xdr:rowOff>306532</xdr:rowOff>
    </xdr:to>
    <xdr:sp macro="" textlink="">
      <xdr:nvSpPr>
        <xdr:cNvPr id="1764869" name="Rectangle 1"/>
        <xdr:cNvSpPr>
          <a:spLocks noChangeArrowheads="1"/>
        </xdr:cNvSpPr>
      </xdr:nvSpPr>
      <xdr:spPr bwMode="auto">
        <a:xfrm>
          <a:off x="9131877" y="1705840"/>
          <a:ext cx="276225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1022638</xdr:colOff>
      <xdr:row>4</xdr:row>
      <xdr:rowOff>81395</xdr:rowOff>
    </xdr:from>
    <xdr:to>
      <xdr:col>6</xdr:col>
      <xdr:colOff>21647</xdr:colOff>
      <xdr:row>4</xdr:row>
      <xdr:rowOff>316057</xdr:rowOff>
    </xdr:to>
    <xdr:sp macro="" textlink="">
      <xdr:nvSpPr>
        <xdr:cNvPr id="1764870" name="Line 67"/>
        <xdr:cNvSpPr>
          <a:spLocks noChangeShapeType="1"/>
        </xdr:cNvSpPr>
      </xdr:nvSpPr>
      <xdr:spPr bwMode="auto">
        <a:xfrm flipV="1">
          <a:off x="9179502" y="1743940"/>
          <a:ext cx="228600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1063335</xdr:colOff>
      <xdr:row>124</xdr:row>
      <xdr:rowOff>29440</xdr:rowOff>
    </xdr:from>
    <xdr:to>
      <xdr:col>6</xdr:col>
      <xdr:colOff>100444</xdr:colOff>
      <xdr:row>124</xdr:row>
      <xdr:rowOff>292676</xdr:rowOff>
    </xdr:to>
    <xdr:sp macro="" textlink="">
      <xdr:nvSpPr>
        <xdr:cNvPr id="1764875" name="Rectangle 1"/>
        <xdr:cNvSpPr>
          <a:spLocks noChangeArrowheads="1"/>
        </xdr:cNvSpPr>
      </xdr:nvSpPr>
      <xdr:spPr bwMode="auto">
        <a:xfrm>
          <a:off x="9220199" y="38960713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1063335</xdr:colOff>
      <xdr:row>125</xdr:row>
      <xdr:rowOff>29440</xdr:rowOff>
    </xdr:from>
    <xdr:to>
      <xdr:col>6</xdr:col>
      <xdr:colOff>100444</xdr:colOff>
      <xdr:row>125</xdr:row>
      <xdr:rowOff>292677</xdr:rowOff>
    </xdr:to>
    <xdr:sp macro="" textlink="">
      <xdr:nvSpPr>
        <xdr:cNvPr id="1764876" name="Rectangle 2"/>
        <xdr:cNvSpPr>
          <a:spLocks noChangeArrowheads="1"/>
        </xdr:cNvSpPr>
      </xdr:nvSpPr>
      <xdr:spPr bwMode="auto">
        <a:xfrm>
          <a:off x="9220199" y="39376349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1110960</xdr:colOff>
      <xdr:row>125</xdr:row>
      <xdr:rowOff>48490</xdr:rowOff>
    </xdr:from>
    <xdr:to>
      <xdr:col>6</xdr:col>
      <xdr:colOff>100444</xdr:colOff>
      <xdr:row>125</xdr:row>
      <xdr:rowOff>283152</xdr:rowOff>
    </xdr:to>
    <xdr:sp macro="" textlink="">
      <xdr:nvSpPr>
        <xdr:cNvPr id="1764877" name="Line 67"/>
        <xdr:cNvSpPr>
          <a:spLocks noChangeShapeType="1"/>
        </xdr:cNvSpPr>
      </xdr:nvSpPr>
      <xdr:spPr bwMode="auto">
        <a:xfrm flipV="1">
          <a:off x="9267824" y="39395399"/>
          <a:ext cx="219075" cy="2346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1110960</xdr:colOff>
      <xdr:row>124</xdr:row>
      <xdr:rowOff>67540</xdr:rowOff>
    </xdr:from>
    <xdr:to>
      <xdr:col>6</xdr:col>
      <xdr:colOff>100444</xdr:colOff>
      <xdr:row>124</xdr:row>
      <xdr:rowOff>311726</xdr:rowOff>
    </xdr:to>
    <xdr:sp macro="" textlink="">
      <xdr:nvSpPr>
        <xdr:cNvPr id="1764878" name="Line 67"/>
        <xdr:cNvSpPr>
          <a:spLocks noChangeShapeType="1"/>
        </xdr:cNvSpPr>
      </xdr:nvSpPr>
      <xdr:spPr bwMode="auto">
        <a:xfrm flipV="1">
          <a:off x="9267824" y="38998813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1077190</xdr:colOff>
      <xdr:row>153</xdr:row>
      <xdr:rowOff>406976</xdr:rowOff>
    </xdr:from>
    <xdr:to>
      <xdr:col>6</xdr:col>
      <xdr:colOff>114299</xdr:colOff>
      <xdr:row>154</xdr:row>
      <xdr:rowOff>254576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9234054" y="50595067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154</xdr:row>
      <xdr:rowOff>406976</xdr:rowOff>
    </xdr:from>
    <xdr:to>
      <xdr:col>6</xdr:col>
      <xdr:colOff>114299</xdr:colOff>
      <xdr:row>155</xdr:row>
      <xdr:rowOff>254576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9234054" y="51010703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1124815</xdr:colOff>
      <xdr:row>154</xdr:row>
      <xdr:rowOff>29440</xdr:rowOff>
    </xdr:from>
    <xdr:to>
      <xdr:col>6</xdr:col>
      <xdr:colOff>114299</xdr:colOff>
      <xdr:row>154</xdr:row>
      <xdr:rowOff>273626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9281679" y="50633167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1073726</xdr:colOff>
      <xdr:row>184</xdr:row>
      <xdr:rowOff>22513</xdr:rowOff>
    </xdr:from>
    <xdr:to>
      <xdr:col>6</xdr:col>
      <xdr:colOff>110835</xdr:colOff>
      <xdr:row>184</xdr:row>
      <xdr:rowOff>285749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9230590" y="61883058"/>
          <a:ext cx="266700" cy="2632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1073726</xdr:colOff>
      <xdr:row>185</xdr:row>
      <xdr:rowOff>22512</xdr:rowOff>
    </xdr:from>
    <xdr:to>
      <xdr:col>6</xdr:col>
      <xdr:colOff>110835</xdr:colOff>
      <xdr:row>185</xdr:row>
      <xdr:rowOff>285749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9230590" y="62298694"/>
          <a:ext cx="266700" cy="263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1121351</xdr:colOff>
      <xdr:row>184</xdr:row>
      <xdr:rowOff>60613</xdr:rowOff>
    </xdr:from>
    <xdr:to>
      <xdr:col>6</xdr:col>
      <xdr:colOff>110835</xdr:colOff>
      <xdr:row>184</xdr:row>
      <xdr:rowOff>304799</xdr:rowOff>
    </xdr:to>
    <xdr:sp macro="" textlink="">
      <xdr:nvSpPr>
        <xdr:cNvPr id="33" name="Line 67"/>
        <xdr:cNvSpPr>
          <a:spLocks noChangeShapeType="1"/>
        </xdr:cNvSpPr>
      </xdr:nvSpPr>
      <xdr:spPr bwMode="auto">
        <a:xfrm flipV="1">
          <a:off x="9278215" y="61921158"/>
          <a:ext cx="219075" cy="2441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1077190</xdr:colOff>
      <xdr:row>213</xdr:row>
      <xdr:rowOff>406976</xdr:rowOff>
    </xdr:from>
    <xdr:to>
      <xdr:col>6</xdr:col>
      <xdr:colOff>114299</xdr:colOff>
      <xdr:row>214</xdr:row>
      <xdr:rowOff>254576</xdr:rowOff>
    </xdr:to>
    <xdr:sp macro="" textlink="">
      <xdr:nvSpPr>
        <xdr:cNvPr id="34" name="Rectangle 1"/>
        <xdr:cNvSpPr>
          <a:spLocks noChangeArrowheads="1"/>
        </xdr:cNvSpPr>
      </xdr:nvSpPr>
      <xdr:spPr bwMode="auto">
        <a:xfrm>
          <a:off x="5970239" y="28765702"/>
          <a:ext cx="116795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214</xdr:row>
      <xdr:rowOff>406976</xdr:rowOff>
    </xdr:from>
    <xdr:to>
      <xdr:col>6</xdr:col>
      <xdr:colOff>114299</xdr:colOff>
      <xdr:row>215</xdr:row>
      <xdr:rowOff>254576</xdr:rowOff>
    </xdr:to>
    <xdr:sp macro="" textlink="">
      <xdr:nvSpPr>
        <xdr:cNvPr id="35" name="Rectangle 2"/>
        <xdr:cNvSpPr>
          <a:spLocks noChangeArrowheads="1"/>
        </xdr:cNvSpPr>
      </xdr:nvSpPr>
      <xdr:spPr bwMode="auto">
        <a:xfrm>
          <a:off x="5970239" y="29001026"/>
          <a:ext cx="116795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1124815</xdr:colOff>
      <xdr:row>214</xdr:row>
      <xdr:rowOff>29440</xdr:rowOff>
    </xdr:from>
    <xdr:to>
      <xdr:col>6</xdr:col>
      <xdr:colOff>114299</xdr:colOff>
      <xdr:row>214</xdr:row>
      <xdr:rowOff>273626</xdr:rowOff>
    </xdr:to>
    <xdr:sp macro="" textlink="">
      <xdr:nvSpPr>
        <xdr:cNvPr id="37" name="Line 67"/>
        <xdr:cNvSpPr>
          <a:spLocks noChangeShapeType="1"/>
        </xdr:cNvSpPr>
      </xdr:nvSpPr>
      <xdr:spPr bwMode="auto">
        <a:xfrm flipV="1">
          <a:off x="5970239" y="28794940"/>
          <a:ext cx="116795" cy="2060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1077190</xdr:colOff>
      <xdr:row>243</xdr:row>
      <xdr:rowOff>406976</xdr:rowOff>
    </xdr:from>
    <xdr:to>
      <xdr:col>6</xdr:col>
      <xdr:colOff>114299</xdr:colOff>
      <xdr:row>244</xdr:row>
      <xdr:rowOff>254576</xdr:rowOff>
    </xdr:to>
    <xdr:sp macro="" textlink="">
      <xdr:nvSpPr>
        <xdr:cNvPr id="38" name="Rectangle 1"/>
        <xdr:cNvSpPr>
          <a:spLocks noChangeArrowheads="1"/>
        </xdr:cNvSpPr>
      </xdr:nvSpPr>
      <xdr:spPr bwMode="auto">
        <a:xfrm>
          <a:off x="5970239" y="41686085"/>
          <a:ext cx="116795" cy="2353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1077190</xdr:colOff>
      <xdr:row>244</xdr:row>
      <xdr:rowOff>406976</xdr:rowOff>
    </xdr:from>
    <xdr:to>
      <xdr:col>6</xdr:col>
      <xdr:colOff>114299</xdr:colOff>
      <xdr:row>245</xdr:row>
      <xdr:rowOff>254576</xdr:rowOff>
    </xdr:to>
    <xdr:sp macro="" textlink="">
      <xdr:nvSpPr>
        <xdr:cNvPr id="39" name="Rectangle 2"/>
        <xdr:cNvSpPr>
          <a:spLocks noChangeArrowheads="1"/>
        </xdr:cNvSpPr>
      </xdr:nvSpPr>
      <xdr:spPr bwMode="auto">
        <a:xfrm>
          <a:off x="5970239" y="41921408"/>
          <a:ext cx="116795" cy="2353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1124815</xdr:colOff>
      <xdr:row>244</xdr:row>
      <xdr:rowOff>29440</xdr:rowOff>
    </xdr:from>
    <xdr:to>
      <xdr:col>6</xdr:col>
      <xdr:colOff>114299</xdr:colOff>
      <xdr:row>244</xdr:row>
      <xdr:rowOff>273626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5970239" y="41715322"/>
          <a:ext cx="116795" cy="20608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5968508" y="15087498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5968508" y="15322821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5" name="Line 67"/>
        <xdr:cNvSpPr>
          <a:spLocks noChangeShapeType="1"/>
        </xdr:cNvSpPr>
      </xdr:nvSpPr>
      <xdr:spPr bwMode="auto">
        <a:xfrm flipV="1">
          <a:off x="5968508" y="15116073"/>
          <a:ext cx="126320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977612</xdr:colOff>
      <xdr:row>4</xdr:row>
      <xdr:rowOff>63212</xdr:rowOff>
    </xdr:from>
    <xdr:to>
      <xdr:col>5</xdr:col>
      <xdr:colOff>1234787</xdr:colOff>
      <xdr:row>4</xdr:row>
      <xdr:rowOff>339437</xdr:rowOff>
    </xdr:to>
    <xdr:sp macro="" textlink="">
      <xdr:nvSpPr>
        <xdr:cNvPr id="46" name="Rectangle 1"/>
        <xdr:cNvSpPr>
          <a:spLocks noChangeArrowheads="1"/>
        </xdr:cNvSpPr>
      </xdr:nvSpPr>
      <xdr:spPr bwMode="auto">
        <a:xfrm>
          <a:off x="6130637" y="40296812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977612</xdr:colOff>
      <xdr:row>5</xdr:row>
      <xdr:rowOff>63211</xdr:rowOff>
    </xdr:from>
    <xdr:to>
      <xdr:col>5</xdr:col>
      <xdr:colOff>1234787</xdr:colOff>
      <xdr:row>5</xdr:row>
      <xdr:rowOff>339436</xdr:rowOff>
    </xdr:to>
    <xdr:sp macro="" textlink="">
      <xdr:nvSpPr>
        <xdr:cNvPr id="47" name="Rectangle 2"/>
        <xdr:cNvSpPr>
          <a:spLocks noChangeArrowheads="1"/>
        </xdr:cNvSpPr>
      </xdr:nvSpPr>
      <xdr:spPr bwMode="auto">
        <a:xfrm>
          <a:off x="6130637" y="40534936"/>
          <a:ext cx="0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1025237</xdr:colOff>
      <xdr:row>5</xdr:row>
      <xdr:rowOff>82261</xdr:rowOff>
    </xdr:from>
    <xdr:to>
      <xdr:col>5</xdr:col>
      <xdr:colOff>1234787</xdr:colOff>
      <xdr:row>5</xdr:row>
      <xdr:rowOff>329911</xdr:rowOff>
    </xdr:to>
    <xdr:sp macro="" textlink="">
      <xdr:nvSpPr>
        <xdr:cNvPr id="48" name="Line 67"/>
        <xdr:cNvSpPr>
          <a:spLocks noChangeShapeType="1"/>
        </xdr:cNvSpPr>
      </xdr:nvSpPr>
      <xdr:spPr bwMode="auto">
        <a:xfrm flipV="1">
          <a:off x="6130637" y="40553986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1025237</xdr:colOff>
      <xdr:row>4</xdr:row>
      <xdr:rowOff>101312</xdr:rowOff>
    </xdr:from>
    <xdr:to>
      <xdr:col>5</xdr:col>
      <xdr:colOff>1234787</xdr:colOff>
      <xdr:row>4</xdr:row>
      <xdr:rowOff>348962</xdr:rowOff>
    </xdr:to>
    <xdr:sp macro="" textlink="">
      <xdr:nvSpPr>
        <xdr:cNvPr id="49" name="Line 67"/>
        <xdr:cNvSpPr>
          <a:spLocks noChangeShapeType="1"/>
        </xdr:cNvSpPr>
      </xdr:nvSpPr>
      <xdr:spPr bwMode="auto">
        <a:xfrm flipV="1">
          <a:off x="6130637" y="40334912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1024370</xdr:colOff>
      <xdr:row>4</xdr:row>
      <xdr:rowOff>41563</xdr:rowOff>
    </xdr:from>
    <xdr:to>
      <xdr:col>5</xdr:col>
      <xdr:colOff>1281545</xdr:colOff>
      <xdr:row>4</xdr:row>
      <xdr:rowOff>304800</xdr:rowOff>
    </xdr:to>
    <xdr:sp macro="" textlink="">
      <xdr:nvSpPr>
        <xdr:cNvPr id="50" name="Rectangle 1"/>
        <xdr:cNvSpPr>
          <a:spLocks noChangeArrowheads="1"/>
        </xdr:cNvSpPr>
      </xdr:nvSpPr>
      <xdr:spPr bwMode="auto">
        <a:xfrm>
          <a:off x="6129770" y="40275163"/>
          <a:ext cx="0" cy="1965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1024370</xdr:colOff>
      <xdr:row>5</xdr:row>
      <xdr:rowOff>41563</xdr:rowOff>
    </xdr:from>
    <xdr:to>
      <xdr:col>5</xdr:col>
      <xdr:colOff>1281545</xdr:colOff>
      <xdr:row>5</xdr:row>
      <xdr:rowOff>304799</xdr:rowOff>
    </xdr:to>
    <xdr:sp macro="" textlink="">
      <xdr:nvSpPr>
        <xdr:cNvPr id="51" name="Rectangle 2"/>
        <xdr:cNvSpPr>
          <a:spLocks noChangeArrowheads="1"/>
        </xdr:cNvSpPr>
      </xdr:nvSpPr>
      <xdr:spPr bwMode="auto">
        <a:xfrm>
          <a:off x="6129770" y="40513288"/>
          <a:ext cx="0" cy="1965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1071995</xdr:colOff>
      <xdr:row>5</xdr:row>
      <xdr:rowOff>60613</xdr:rowOff>
    </xdr:from>
    <xdr:to>
      <xdr:col>5</xdr:col>
      <xdr:colOff>1281545</xdr:colOff>
      <xdr:row>5</xdr:row>
      <xdr:rowOff>295274</xdr:rowOff>
    </xdr:to>
    <xdr:sp macro="" textlink="">
      <xdr:nvSpPr>
        <xdr:cNvPr id="52" name="Line 67"/>
        <xdr:cNvSpPr>
          <a:spLocks noChangeShapeType="1"/>
        </xdr:cNvSpPr>
      </xdr:nvSpPr>
      <xdr:spPr bwMode="auto">
        <a:xfrm flipV="1">
          <a:off x="6129770" y="40532338"/>
          <a:ext cx="0" cy="1775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1071995</xdr:colOff>
      <xdr:row>4</xdr:row>
      <xdr:rowOff>79663</xdr:rowOff>
    </xdr:from>
    <xdr:to>
      <xdr:col>5</xdr:col>
      <xdr:colOff>1281545</xdr:colOff>
      <xdr:row>4</xdr:row>
      <xdr:rowOff>314325</xdr:rowOff>
    </xdr:to>
    <xdr:sp macro="" textlink="">
      <xdr:nvSpPr>
        <xdr:cNvPr id="53" name="Line 67"/>
        <xdr:cNvSpPr>
          <a:spLocks noChangeShapeType="1"/>
        </xdr:cNvSpPr>
      </xdr:nvSpPr>
      <xdr:spPr bwMode="auto">
        <a:xfrm flipV="1">
          <a:off x="6129770" y="40313263"/>
          <a:ext cx="0" cy="1584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627531</xdr:colOff>
      <xdr:row>4</xdr:row>
      <xdr:rowOff>34737</xdr:rowOff>
    </xdr:from>
    <xdr:to>
      <xdr:col>6</xdr:col>
      <xdr:colOff>22411</xdr:colOff>
      <xdr:row>5</xdr:row>
      <xdr:rowOff>33616</xdr:rowOff>
    </xdr:to>
    <xdr:sp macro="" textlink="">
      <xdr:nvSpPr>
        <xdr:cNvPr id="54" name="Rectangle 1"/>
        <xdr:cNvSpPr>
          <a:spLocks noChangeArrowheads="1"/>
        </xdr:cNvSpPr>
      </xdr:nvSpPr>
      <xdr:spPr bwMode="auto">
        <a:xfrm>
          <a:off x="5923431" y="40268337"/>
          <a:ext cx="233080" cy="23700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661147</xdr:colOff>
      <xdr:row>4</xdr:row>
      <xdr:rowOff>72837</xdr:rowOff>
    </xdr:from>
    <xdr:to>
      <xdr:col>5</xdr:col>
      <xdr:colOff>781050</xdr:colOff>
      <xdr:row>4</xdr:row>
      <xdr:rowOff>212911</xdr:rowOff>
    </xdr:to>
    <xdr:sp macro="" textlink="">
      <xdr:nvSpPr>
        <xdr:cNvPr id="55" name="Line 67"/>
        <xdr:cNvSpPr>
          <a:spLocks noChangeShapeType="1"/>
        </xdr:cNvSpPr>
      </xdr:nvSpPr>
      <xdr:spPr bwMode="auto">
        <a:xfrm flipV="1">
          <a:off x="5957047" y="40306437"/>
          <a:ext cx="119903" cy="1400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634253</xdr:colOff>
      <xdr:row>5</xdr:row>
      <xdr:rowOff>19052</xdr:rowOff>
    </xdr:from>
    <xdr:to>
      <xdr:col>6</xdr:col>
      <xdr:colOff>67236</xdr:colOff>
      <xdr:row>5</xdr:row>
      <xdr:rowOff>212912</xdr:rowOff>
    </xdr:to>
    <xdr:sp macro="" textlink="">
      <xdr:nvSpPr>
        <xdr:cNvPr id="56" name="Rectangle 1"/>
        <xdr:cNvSpPr>
          <a:spLocks noChangeArrowheads="1"/>
        </xdr:cNvSpPr>
      </xdr:nvSpPr>
      <xdr:spPr bwMode="auto">
        <a:xfrm>
          <a:off x="5822577" y="1195670"/>
          <a:ext cx="217394" cy="1938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74" name="Rectangle 1"/>
        <xdr:cNvSpPr>
          <a:spLocks noChangeArrowheads="1"/>
        </xdr:cNvSpPr>
      </xdr:nvSpPr>
      <xdr:spPr bwMode="auto">
        <a:xfrm>
          <a:off x="5968508" y="22158410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75" name="Rectangle 2"/>
        <xdr:cNvSpPr>
          <a:spLocks noChangeArrowheads="1"/>
        </xdr:cNvSpPr>
      </xdr:nvSpPr>
      <xdr:spPr bwMode="auto">
        <a:xfrm>
          <a:off x="5968508" y="22393733"/>
          <a:ext cx="126320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77" name="Line 67"/>
        <xdr:cNvSpPr>
          <a:spLocks noChangeShapeType="1"/>
        </xdr:cNvSpPr>
      </xdr:nvSpPr>
      <xdr:spPr bwMode="auto">
        <a:xfrm flipV="1">
          <a:off x="5968508" y="22186985"/>
          <a:ext cx="126320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1792210" name="Rectangle 1"/>
        <xdr:cNvSpPr>
          <a:spLocks noChangeArrowheads="1"/>
        </xdr:cNvSpPr>
      </xdr:nvSpPr>
      <xdr:spPr bwMode="auto">
        <a:xfrm>
          <a:off x="9544916" y="14180993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1792211" name="Rectangle 2"/>
        <xdr:cNvSpPr>
          <a:spLocks noChangeArrowheads="1"/>
        </xdr:cNvSpPr>
      </xdr:nvSpPr>
      <xdr:spPr bwMode="auto">
        <a:xfrm>
          <a:off x="9544916" y="14596629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1792212" name="Line 67"/>
        <xdr:cNvSpPr>
          <a:spLocks noChangeShapeType="1"/>
        </xdr:cNvSpPr>
      </xdr:nvSpPr>
      <xdr:spPr bwMode="auto">
        <a:xfrm flipV="1">
          <a:off x="9583016" y="14615679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1792213" name="Line 67"/>
        <xdr:cNvSpPr>
          <a:spLocks noChangeShapeType="1"/>
        </xdr:cNvSpPr>
      </xdr:nvSpPr>
      <xdr:spPr bwMode="auto">
        <a:xfrm flipV="1">
          <a:off x="9583016" y="14219093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1792214" name="Rectangle 1"/>
        <xdr:cNvSpPr>
          <a:spLocks noChangeArrowheads="1"/>
        </xdr:cNvSpPr>
      </xdr:nvSpPr>
      <xdr:spPr bwMode="auto">
        <a:xfrm>
          <a:off x="9540586" y="1740476"/>
          <a:ext cx="257175" cy="253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1792215" name="Rectangle 2"/>
        <xdr:cNvSpPr>
          <a:spLocks noChangeArrowheads="1"/>
        </xdr:cNvSpPr>
      </xdr:nvSpPr>
      <xdr:spPr bwMode="auto">
        <a:xfrm>
          <a:off x="9540586" y="2156113"/>
          <a:ext cx="257175" cy="2537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1792216" name="Line 67"/>
        <xdr:cNvSpPr>
          <a:spLocks noChangeShapeType="1"/>
        </xdr:cNvSpPr>
      </xdr:nvSpPr>
      <xdr:spPr bwMode="auto">
        <a:xfrm flipV="1">
          <a:off x="9578686" y="2175163"/>
          <a:ext cx="209550" cy="225136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1792217" name="Line 67"/>
        <xdr:cNvSpPr>
          <a:spLocks noChangeShapeType="1"/>
        </xdr:cNvSpPr>
      </xdr:nvSpPr>
      <xdr:spPr bwMode="auto">
        <a:xfrm flipV="1">
          <a:off x="9578686" y="1778576"/>
          <a:ext cx="209550" cy="2251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3" name="Rectangle 3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4" name="Rectangle 4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5" name="Rectangle 1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6" name="Rectangle 2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7" name="Rectangle 5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8" name="Rectangle 6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49" name="Rectangle 3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0" name="Rectangle 4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1" name="Rectangle 2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2" name="Rectangle 5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3" name="Rectangle 6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4" name="Rectangle 3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5" name="Rectangle 4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6" name="Rectangle 2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7" name="Rectangle 5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8" name="Rectangle 6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59" name="Rectangle 3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0" name="Rectangle 4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1" name="Rectangle 1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2" name="Rectangle 2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3" name="Rectangle 6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4" name="Rectangle 4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361950</xdr:colOff>
      <xdr:row>268</xdr:row>
      <xdr:rowOff>0</xdr:rowOff>
    </xdr:from>
    <xdr:to>
      <xdr:col>4</xdr:col>
      <xdr:colOff>619125</xdr:colOff>
      <xdr:row>268</xdr:row>
      <xdr:rowOff>0</xdr:rowOff>
    </xdr:to>
    <xdr:sp macro="" textlink="">
      <xdr:nvSpPr>
        <xdr:cNvPr id="1792265" name="Rectangle 2"/>
        <xdr:cNvSpPr>
          <a:spLocks noChangeArrowheads="1"/>
        </xdr:cNvSpPr>
      </xdr:nvSpPr>
      <xdr:spPr bwMode="auto">
        <a:xfrm>
          <a:off x="7696200" y="124834650"/>
          <a:ext cx="2571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400050</xdr:colOff>
      <xdr:row>268</xdr:row>
      <xdr:rowOff>0</xdr:rowOff>
    </xdr:from>
    <xdr:to>
      <xdr:col>4</xdr:col>
      <xdr:colOff>609600</xdr:colOff>
      <xdr:row>268</xdr:row>
      <xdr:rowOff>0</xdr:rowOff>
    </xdr:to>
    <xdr:sp macro="" textlink="">
      <xdr:nvSpPr>
        <xdr:cNvPr id="1792266" name="Line 67"/>
        <xdr:cNvSpPr>
          <a:spLocks noChangeShapeType="1"/>
        </xdr:cNvSpPr>
      </xdr:nvSpPr>
      <xdr:spPr bwMode="auto">
        <a:xfrm flipV="1">
          <a:off x="7734300" y="1248346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400050</xdr:colOff>
      <xdr:row>268</xdr:row>
      <xdr:rowOff>0</xdr:rowOff>
    </xdr:from>
    <xdr:to>
      <xdr:col>4</xdr:col>
      <xdr:colOff>609600</xdr:colOff>
      <xdr:row>268</xdr:row>
      <xdr:rowOff>0</xdr:rowOff>
    </xdr:to>
    <xdr:sp macro="" textlink="">
      <xdr:nvSpPr>
        <xdr:cNvPr id="1792267" name="Line 67"/>
        <xdr:cNvSpPr>
          <a:spLocks noChangeShapeType="1"/>
        </xdr:cNvSpPr>
      </xdr:nvSpPr>
      <xdr:spPr bwMode="auto">
        <a:xfrm flipV="1">
          <a:off x="7734300" y="1248346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952500</xdr:colOff>
      <xdr:row>272</xdr:row>
      <xdr:rowOff>95250</xdr:rowOff>
    </xdr:from>
    <xdr:to>
      <xdr:col>5</xdr:col>
      <xdr:colOff>1209675</xdr:colOff>
      <xdr:row>272</xdr:row>
      <xdr:rowOff>361950</xdr:rowOff>
    </xdr:to>
    <xdr:sp macro="" textlink="">
      <xdr:nvSpPr>
        <xdr:cNvPr id="1792268" name="Rectangle 1"/>
        <xdr:cNvSpPr>
          <a:spLocks noChangeArrowheads="1"/>
        </xdr:cNvSpPr>
      </xdr:nvSpPr>
      <xdr:spPr bwMode="auto">
        <a:xfrm>
          <a:off x="9572625" y="1266063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952500</xdr:colOff>
      <xdr:row>273</xdr:row>
      <xdr:rowOff>95250</xdr:rowOff>
    </xdr:from>
    <xdr:to>
      <xdr:col>5</xdr:col>
      <xdr:colOff>1209675</xdr:colOff>
      <xdr:row>273</xdr:row>
      <xdr:rowOff>361950</xdr:rowOff>
    </xdr:to>
    <xdr:sp macro="" textlink="">
      <xdr:nvSpPr>
        <xdr:cNvPr id="1792269" name="Rectangle 2"/>
        <xdr:cNvSpPr>
          <a:spLocks noChangeArrowheads="1"/>
        </xdr:cNvSpPr>
      </xdr:nvSpPr>
      <xdr:spPr bwMode="auto">
        <a:xfrm>
          <a:off x="9572625" y="12702540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273</xdr:row>
      <xdr:rowOff>114300</xdr:rowOff>
    </xdr:from>
    <xdr:to>
      <xdr:col>5</xdr:col>
      <xdr:colOff>1200150</xdr:colOff>
      <xdr:row>273</xdr:row>
      <xdr:rowOff>352425</xdr:rowOff>
    </xdr:to>
    <xdr:sp macro="" textlink="">
      <xdr:nvSpPr>
        <xdr:cNvPr id="1792270" name="Line 67"/>
        <xdr:cNvSpPr>
          <a:spLocks noChangeShapeType="1"/>
        </xdr:cNvSpPr>
      </xdr:nvSpPr>
      <xdr:spPr bwMode="auto">
        <a:xfrm flipV="1">
          <a:off x="9610725" y="12704445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272</xdr:row>
      <xdr:rowOff>133350</xdr:rowOff>
    </xdr:from>
    <xdr:to>
      <xdr:col>5</xdr:col>
      <xdr:colOff>1200150</xdr:colOff>
      <xdr:row>272</xdr:row>
      <xdr:rowOff>371475</xdr:rowOff>
    </xdr:to>
    <xdr:sp macro="" textlink="">
      <xdr:nvSpPr>
        <xdr:cNvPr id="1792271" name="Line 67"/>
        <xdr:cNvSpPr>
          <a:spLocks noChangeShapeType="1"/>
        </xdr:cNvSpPr>
      </xdr:nvSpPr>
      <xdr:spPr bwMode="auto">
        <a:xfrm flipV="1">
          <a:off x="9610725" y="12664440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990600</xdr:colOff>
      <xdr:row>242</xdr:row>
      <xdr:rowOff>66675</xdr:rowOff>
    </xdr:from>
    <xdr:to>
      <xdr:col>6</xdr:col>
      <xdr:colOff>9525</xdr:colOff>
      <xdr:row>242</xdr:row>
      <xdr:rowOff>333375</xdr:rowOff>
    </xdr:to>
    <xdr:sp macro="" textlink="">
      <xdr:nvSpPr>
        <xdr:cNvPr id="1792272" name="Rectangle 3"/>
        <xdr:cNvSpPr>
          <a:spLocks noChangeArrowheads="1"/>
        </xdr:cNvSpPr>
      </xdr:nvSpPr>
      <xdr:spPr bwMode="auto">
        <a:xfrm>
          <a:off x="9610725" y="11399520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990600</xdr:colOff>
      <xdr:row>243</xdr:row>
      <xdr:rowOff>66675</xdr:rowOff>
    </xdr:from>
    <xdr:to>
      <xdr:col>6</xdr:col>
      <xdr:colOff>9525</xdr:colOff>
      <xdr:row>243</xdr:row>
      <xdr:rowOff>333375</xdr:rowOff>
    </xdr:to>
    <xdr:sp macro="" textlink="">
      <xdr:nvSpPr>
        <xdr:cNvPr id="1792273" name="Rectangle 2"/>
        <xdr:cNvSpPr>
          <a:spLocks noChangeArrowheads="1"/>
        </xdr:cNvSpPr>
      </xdr:nvSpPr>
      <xdr:spPr bwMode="auto">
        <a:xfrm>
          <a:off x="9610725" y="114414300"/>
          <a:ext cx="2476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1028700</xdr:colOff>
      <xdr:row>243</xdr:row>
      <xdr:rowOff>85725</xdr:rowOff>
    </xdr:from>
    <xdr:to>
      <xdr:col>6</xdr:col>
      <xdr:colOff>0</xdr:colOff>
      <xdr:row>243</xdr:row>
      <xdr:rowOff>323850</xdr:rowOff>
    </xdr:to>
    <xdr:sp macro="" textlink="">
      <xdr:nvSpPr>
        <xdr:cNvPr id="1792274" name="Line 67"/>
        <xdr:cNvSpPr>
          <a:spLocks noChangeShapeType="1"/>
        </xdr:cNvSpPr>
      </xdr:nvSpPr>
      <xdr:spPr bwMode="auto">
        <a:xfrm flipV="1">
          <a:off x="9648825" y="114433350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1028700</xdr:colOff>
      <xdr:row>242</xdr:row>
      <xdr:rowOff>104775</xdr:rowOff>
    </xdr:from>
    <xdr:to>
      <xdr:col>6</xdr:col>
      <xdr:colOff>0</xdr:colOff>
      <xdr:row>242</xdr:row>
      <xdr:rowOff>342900</xdr:rowOff>
    </xdr:to>
    <xdr:sp macro="" textlink="">
      <xdr:nvSpPr>
        <xdr:cNvPr id="1792275" name="Line 67"/>
        <xdr:cNvSpPr>
          <a:spLocks noChangeShapeType="1"/>
        </xdr:cNvSpPr>
      </xdr:nvSpPr>
      <xdr:spPr bwMode="auto">
        <a:xfrm flipV="1">
          <a:off x="9648825" y="114033300"/>
          <a:ext cx="20002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792288" name="Rectangle 1"/>
        <xdr:cNvSpPr>
          <a:spLocks noChangeArrowheads="1"/>
        </xdr:cNvSpPr>
      </xdr:nvSpPr>
      <xdr:spPr bwMode="auto">
        <a:xfrm>
          <a:off x="9576089" y="2665008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792289" name="Rectangle 2"/>
        <xdr:cNvSpPr>
          <a:spLocks noChangeArrowheads="1"/>
        </xdr:cNvSpPr>
      </xdr:nvSpPr>
      <xdr:spPr bwMode="auto">
        <a:xfrm>
          <a:off x="9576089" y="27065720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792290" name="Line 67"/>
        <xdr:cNvSpPr>
          <a:spLocks noChangeShapeType="1"/>
        </xdr:cNvSpPr>
      </xdr:nvSpPr>
      <xdr:spPr bwMode="auto">
        <a:xfrm flipV="1">
          <a:off x="9614189" y="27084770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792291" name="Line 67"/>
        <xdr:cNvSpPr>
          <a:spLocks noChangeShapeType="1"/>
        </xdr:cNvSpPr>
      </xdr:nvSpPr>
      <xdr:spPr bwMode="auto">
        <a:xfrm flipV="1">
          <a:off x="9614189" y="2668818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792300" name="Rectangle 1"/>
        <xdr:cNvSpPr>
          <a:spLocks noChangeArrowheads="1"/>
        </xdr:cNvSpPr>
      </xdr:nvSpPr>
      <xdr:spPr bwMode="auto">
        <a:xfrm>
          <a:off x="9604664" y="39138225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792301" name="Rectangle 2"/>
        <xdr:cNvSpPr>
          <a:spLocks noChangeArrowheads="1"/>
        </xdr:cNvSpPr>
      </xdr:nvSpPr>
      <xdr:spPr bwMode="auto">
        <a:xfrm>
          <a:off x="9604664" y="39553861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792302" name="Line 67"/>
        <xdr:cNvSpPr>
          <a:spLocks noChangeShapeType="1"/>
        </xdr:cNvSpPr>
      </xdr:nvSpPr>
      <xdr:spPr bwMode="auto">
        <a:xfrm flipV="1">
          <a:off x="9642764" y="39572911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92303" name="Line 67"/>
        <xdr:cNvSpPr>
          <a:spLocks noChangeShapeType="1"/>
        </xdr:cNvSpPr>
      </xdr:nvSpPr>
      <xdr:spPr bwMode="auto">
        <a:xfrm flipV="1">
          <a:off x="9642764" y="39176325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153</xdr:row>
      <xdr:rowOff>30306</xdr:rowOff>
    </xdr:from>
    <xdr:to>
      <xdr:col>6</xdr:col>
      <xdr:colOff>4329</xdr:colOff>
      <xdr:row>153</xdr:row>
      <xdr:rowOff>297006</xdr:rowOff>
    </xdr:to>
    <xdr:sp macro="" textlink="">
      <xdr:nvSpPr>
        <xdr:cNvPr id="59" name="Rectangle 1"/>
        <xdr:cNvSpPr>
          <a:spLocks noChangeArrowheads="1"/>
        </xdr:cNvSpPr>
      </xdr:nvSpPr>
      <xdr:spPr bwMode="auto">
        <a:xfrm>
          <a:off x="9583881" y="51638488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60" name="Rectangle 2"/>
        <xdr:cNvSpPr>
          <a:spLocks noChangeArrowheads="1"/>
        </xdr:cNvSpPr>
      </xdr:nvSpPr>
      <xdr:spPr bwMode="auto">
        <a:xfrm>
          <a:off x="9583881" y="52054124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49356</xdr:rowOff>
    </xdr:from>
    <xdr:to>
      <xdr:col>5</xdr:col>
      <xdr:colOff>1224395</xdr:colOff>
      <xdr:row>154</xdr:row>
      <xdr:rowOff>287481</xdr:rowOff>
    </xdr:to>
    <xdr:sp macro="" textlink="">
      <xdr:nvSpPr>
        <xdr:cNvPr id="61" name="Line 67"/>
        <xdr:cNvSpPr>
          <a:spLocks noChangeShapeType="1"/>
        </xdr:cNvSpPr>
      </xdr:nvSpPr>
      <xdr:spPr bwMode="auto">
        <a:xfrm flipV="1">
          <a:off x="9621981" y="52073174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153</xdr:row>
      <xdr:rowOff>68406</xdr:rowOff>
    </xdr:from>
    <xdr:to>
      <xdr:col>5</xdr:col>
      <xdr:colOff>1224395</xdr:colOff>
      <xdr:row>153</xdr:row>
      <xdr:rowOff>306531</xdr:rowOff>
    </xdr:to>
    <xdr:sp macro="" textlink="">
      <xdr:nvSpPr>
        <xdr:cNvPr id="62" name="Line 67"/>
        <xdr:cNvSpPr>
          <a:spLocks noChangeShapeType="1"/>
        </xdr:cNvSpPr>
      </xdr:nvSpPr>
      <xdr:spPr bwMode="auto">
        <a:xfrm flipV="1">
          <a:off x="9621981" y="51676588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183</xdr:row>
      <xdr:rowOff>44161</xdr:rowOff>
    </xdr:from>
    <xdr:to>
      <xdr:col>5</xdr:col>
      <xdr:colOff>1195820</xdr:colOff>
      <xdr:row>183</xdr:row>
      <xdr:rowOff>310861</xdr:rowOff>
    </xdr:to>
    <xdr:sp macro="" textlink="">
      <xdr:nvSpPr>
        <xdr:cNvPr id="63" name="Rectangle 1"/>
        <xdr:cNvSpPr>
          <a:spLocks noChangeArrowheads="1"/>
        </xdr:cNvSpPr>
      </xdr:nvSpPr>
      <xdr:spPr bwMode="auto">
        <a:xfrm>
          <a:off x="9545781" y="64000206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44160</xdr:rowOff>
    </xdr:from>
    <xdr:to>
      <xdr:col>5</xdr:col>
      <xdr:colOff>1195820</xdr:colOff>
      <xdr:row>184</xdr:row>
      <xdr:rowOff>310860</xdr:rowOff>
    </xdr:to>
    <xdr:sp macro="" textlink="">
      <xdr:nvSpPr>
        <xdr:cNvPr id="64" name="Rectangle 2"/>
        <xdr:cNvSpPr>
          <a:spLocks noChangeArrowheads="1"/>
        </xdr:cNvSpPr>
      </xdr:nvSpPr>
      <xdr:spPr bwMode="auto">
        <a:xfrm>
          <a:off x="9545781" y="64415842"/>
          <a:ext cx="2571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63210</xdr:rowOff>
    </xdr:from>
    <xdr:to>
      <xdr:col>5</xdr:col>
      <xdr:colOff>1186295</xdr:colOff>
      <xdr:row>184</xdr:row>
      <xdr:rowOff>301335</xdr:rowOff>
    </xdr:to>
    <xdr:sp macro="" textlink="">
      <xdr:nvSpPr>
        <xdr:cNvPr id="65" name="Line 67"/>
        <xdr:cNvSpPr>
          <a:spLocks noChangeShapeType="1"/>
        </xdr:cNvSpPr>
      </xdr:nvSpPr>
      <xdr:spPr bwMode="auto">
        <a:xfrm flipV="1">
          <a:off x="9583881" y="64434892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183</xdr:row>
      <xdr:rowOff>82261</xdr:rowOff>
    </xdr:from>
    <xdr:to>
      <xdr:col>5</xdr:col>
      <xdr:colOff>1186295</xdr:colOff>
      <xdr:row>183</xdr:row>
      <xdr:rowOff>320386</xdr:rowOff>
    </xdr:to>
    <xdr:sp macro="" textlink="">
      <xdr:nvSpPr>
        <xdr:cNvPr id="66" name="Line 67"/>
        <xdr:cNvSpPr>
          <a:spLocks noChangeShapeType="1"/>
        </xdr:cNvSpPr>
      </xdr:nvSpPr>
      <xdr:spPr bwMode="auto">
        <a:xfrm flipV="1">
          <a:off x="9583881" y="64038306"/>
          <a:ext cx="209550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67" name="Rectangle 1"/>
        <xdr:cNvSpPr>
          <a:spLocks noChangeArrowheads="1"/>
        </xdr:cNvSpPr>
      </xdr:nvSpPr>
      <xdr:spPr bwMode="auto">
        <a:xfrm>
          <a:off x="6269335" y="22170481"/>
          <a:ext cx="3107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68" name="Rectangle 2"/>
        <xdr:cNvSpPr>
          <a:spLocks noChangeArrowheads="1"/>
        </xdr:cNvSpPr>
      </xdr:nvSpPr>
      <xdr:spPr bwMode="auto">
        <a:xfrm>
          <a:off x="6269335" y="22405805"/>
          <a:ext cx="31071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69" name="Line 67"/>
        <xdr:cNvSpPr>
          <a:spLocks noChangeShapeType="1"/>
        </xdr:cNvSpPr>
      </xdr:nvSpPr>
      <xdr:spPr bwMode="auto">
        <a:xfrm flipV="1">
          <a:off x="6269335" y="22424855"/>
          <a:ext cx="21546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70" name="Line 67"/>
        <xdr:cNvSpPr>
          <a:spLocks noChangeShapeType="1"/>
        </xdr:cNvSpPr>
      </xdr:nvSpPr>
      <xdr:spPr bwMode="auto">
        <a:xfrm flipV="1">
          <a:off x="6269335" y="22208581"/>
          <a:ext cx="21546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71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72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74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75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76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78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79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80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82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83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84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86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87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88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90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153</xdr:row>
      <xdr:rowOff>15586</xdr:rowOff>
    </xdr:from>
    <xdr:to>
      <xdr:col>6</xdr:col>
      <xdr:colOff>122093</xdr:colOff>
      <xdr:row>153</xdr:row>
      <xdr:rowOff>288347</xdr:rowOff>
    </xdr:to>
    <xdr:sp macro="" textlink="">
      <xdr:nvSpPr>
        <xdr:cNvPr id="91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92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153</xdr:row>
      <xdr:rowOff>44161</xdr:rowOff>
    </xdr:from>
    <xdr:to>
      <xdr:col>6</xdr:col>
      <xdr:colOff>122093</xdr:colOff>
      <xdr:row>153</xdr:row>
      <xdr:rowOff>297872</xdr:rowOff>
    </xdr:to>
    <xdr:sp macro="" textlink="">
      <xdr:nvSpPr>
        <xdr:cNvPr id="94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183</xdr:row>
      <xdr:rowOff>15586</xdr:rowOff>
    </xdr:from>
    <xdr:to>
      <xdr:col>6</xdr:col>
      <xdr:colOff>122093</xdr:colOff>
      <xdr:row>183</xdr:row>
      <xdr:rowOff>288347</xdr:rowOff>
    </xdr:to>
    <xdr:sp macro="" textlink="">
      <xdr:nvSpPr>
        <xdr:cNvPr id="95" name="Rectangle 1"/>
        <xdr:cNvSpPr>
          <a:spLocks noChangeArrowheads="1"/>
        </xdr:cNvSpPr>
      </xdr:nvSpPr>
      <xdr:spPr bwMode="auto">
        <a:xfrm>
          <a:off x="5961784" y="224183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96" name="Rectangle 2"/>
        <xdr:cNvSpPr>
          <a:spLocks noChangeArrowheads="1"/>
        </xdr:cNvSpPr>
      </xdr:nvSpPr>
      <xdr:spPr bwMode="auto">
        <a:xfrm>
          <a:off x="5961784" y="226565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183</xdr:row>
      <xdr:rowOff>44161</xdr:rowOff>
    </xdr:from>
    <xdr:to>
      <xdr:col>6</xdr:col>
      <xdr:colOff>122093</xdr:colOff>
      <xdr:row>183</xdr:row>
      <xdr:rowOff>297872</xdr:rowOff>
    </xdr:to>
    <xdr:sp macro="" textlink="">
      <xdr:nvSpPr>
        <xdr:cNvPr id="98" name="Line 67"/>
        <xdr:cNvSpPr>
          <a:spLocks noChangeShapeType="1"/>
        </xdr:cNvSpPr>
      </xdr:nvSpPr>
      <xdr:spPr bwMode="auto">
        <a:xfrm flipV="1">
          <a:off x="5961784" y="224469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/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/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6396470" y="3651105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6396470" y="36768231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6396470" y="36549156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6396470" y="4344006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6396470" y="4367818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/>
        <xdr:cNvSpPr>
          <a:spLocks noChangeShapeType="1"/>
        </xdr:cNvSpPr>
      </xdr:nvSpPr>
      <xdr:spPr bwMode="auto">
        <a:xfrm flipV="1">
          <a:off x="6396470" y="4369723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6396470" y="4347816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/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/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/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/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/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/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/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/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/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/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/>
        <xdr:cNvSpPr>
          <a:spLocks noChangeArrowheads="1"/>
        </xdr:cNvSpPr>
      </xdr:nvSpPr>
      <xdr:spPr bwMode="auto">
        <a:xfrm>
          <a:off x="6399934" y="364963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/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/>
        <xdr:cNvSpPr>
          <a:spLocks noChangeShapeType="1"/>
        </xdr:cNvSpPr>
      </xdr:nvSpPr>
      <xdr:spPr bwMode="auto">
        <a:xfrm flipV="1">
          <a:off x="6399934" y="365249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/>
        <xdr:cNvSpPr>
          <a:spLocks noChangeArrowheads="1"/>
        </xdr:cNvSpPr>
      </xdr:nvSpPr>
      <xdr:spPr bwMode="auto">
        <a:xfrm>
          <a:off x="6399934" y="43411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/>
        <xdr:cNvSpPr>
          <a:spLocks noChangeArrowheads="1"/>
        </xdr:cNvSpPr>
      </xdr:nvSpPr>
      <xdr:spPr bwMode="auto">
        <a:xfrm>
          <a:off x="6399934" y="436496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/>
        <xdr:cNvSpPr>
          <a:spLocks noChangeShapeType="1"/>
        </xdr:cNvSpPr>
      </xdr:nvSpPr>
      <xdr:spPr bwMode="auto">
        <a:xfrm flipV="1">
          <a:off x="6399934" y="434400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/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/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6396470" y="3651105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6396470" y="36768231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6396470" y="36549156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6396470" y="4344006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6396470" y="4367818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/>
        <xdr:cNvSpPr>
          <a:spLocks noChangeShapeType="1"/>
        </xdr:cNvSpPr>
      </xdr:nvSpPr>
      <xdr:spPr bwMode="auto">
        <a:xfrm flipV="1">
          <a:off x="6396470" y="4369723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6396470" y="4347816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/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/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/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/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/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/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/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/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/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/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/>
        <xdr:cNvSpPr>
          <a:spLocks noChangeArrowheads="1"/>
        </xdr:cNvSpPr>
      </xdr:nvSpPr>
      <xdr:spPr bwMode="auto">
        <a:xfrm>
          <a:off x="6399934" y="364963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/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/>
        <xdr:cNvSpPr>
          <a:spLocks noChangeShapeType="1"/>
        </xdr:cNvSpPr>
      </xdr:nvSpPr>
      <xdr:spPr bwMode="auto">
        <a:xfrm flipV="1">
          <a:off x="6399934" y="365249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/>
        <xdr:cNvSpPr>
          <a:spLocks noChangeArrowheads="1"/>
        </xdr:cNvSpPr>
      </xdr:nvSpPr>
      <xdr:spPr bwMode="auto">
        <a:xfrm>
          <a:off x="6399934" y="43411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/>
        <xdr:cNvSpPr>
          <a:spLocks noChangeArrowheads="1"/>
        </xdr:cNvSpPr>
      </xdr:nvSpPr>
      <xdr:spPr bwMode="auto">
        <a:xfrm>
          <a:off x="6399934" y="436496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/>
        <xdr:cNvSpPr>
          <a:spLocks noChangeShapeType="1"/>
        </xdr:cNvSpPr>
      </xdr:nvSpPr>
      <xdr:spPr bwMode="auto">
        <a:xfrm flipV="1">
          <a:off x="6399934" y="434400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937780</xdr:colOff>
      <xdr:row>34</xdr:row>
      <xdr:rowOff>32038</xdr:rowOff>
    </xdr:from>
    <xdr:to>
      <xdr:col>5</xdr:col>
      <xdr:colOff>1194955</xdr:colOff>
      <xdr:row>34</xdr:row>
      <xdr:rowOff>298738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405130" y="8137813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937780</xdr:colOff>
      <xdr:row>35</xdr:row>
      <xdr:rowOff>32038</xdr:rowOff>
    </xdr:from>
    <xdr:to>
      <xdr:col>5</xdr:col>
      <xdr:colOff>1194955</xdr:colOff>
      <xdr:row>35</xdr:row>
      <xdr:rowOff>298738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6405130" y="8375938"/>
          <a:ext cx="0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975880</xdr:colOff>
      <xdr:row>35</xdr:row>
      <xdr:rowOff>51088</xdr:rowOff>
    </xdr:from>
    <xdr:to>
      <xdr:col>5</xdr:col>
      <xdr:colOff>1185430</xdr:colOff>
      <xdr:row>35</xdr:row>
      <xdr:rowOff>289213</xdr:rowOff>
    </xdr:to>
    <xdr:sp macro="" textlink="">
      <xdr:nvSpPr>
        <xdr:cNvPr id="4" name="Line 67"/>
        <xdr:cNvSpPr>
          <a:spLocks noChangeShapeType="1"/>
        </xdr:cNvSpPr>
      </xdr:nvSpPr>
      <xdr:spPr bwMode="auto">
        <a:xfrm flipV="1">
          <a:off x="6405130" y="8394988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975880</xdr:colOff>
      <xdr:row>34</xdr:row>
      <xdr:rowOff>70138</xdr:rowOff>
    </xdr:from>
    <xdr:to>
      <xdr:col>5</xdr:col>
      <xdr:colOff>1185430</xdr:colOff>
      <xdr:row>34</xdr:row>
      <xdr:rowOff>308263</xdr:rowOff>
    </xdr:to>
    <xdr:sp macro="" textlink="">
      <xdr:nvSpPr>
        <xdr:cNvPr id="5" name="Line 67"/>
        <xdr:cNvSpPr>
          <a:spLocks noChangeShapeType="1"/>
        </xdr:cNvSpPr>
      </xdr:nvSpPr>
      <xdr:spPr bwMode="auto">
        <a:xfrm flipV="1">
          <a:off x="6405130" y="8175913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933450</xdr:colOff>
      <xdr:row>4</xdr:row>
      <xdr:rowOff>77931</xdr:rowOff>
    </xdr:from>
    <xdr:to>
      <xdr:col>5</xdr:col>
      <xdr:colOff>1190625</xdr:colOff>
      <xdr:row>4</xdr:row>
      <xdr:rowOff>331643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400800" y="1030431"/>
          <a:ext cx="0" cy="1584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933450</xdr:colOff>
      <xdr:row>5</xdr:row>
      <xdr:rowOff>77931</xdr:rowOff>
    </xdr:from>
    <xdr:to>
      <xdr:col>5</xdr:col>
      <xdr:colOff>1190625</xdr:colOff>
      <xdr:row>5</xdr:row>
      <xdr:rowOff>331642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6400800" y="1268556"/>
          <a:ext cx="0" cy="15846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971550</xdr:colOff>
      <xdr:row>5</xdr:row>
      <xdr:rowOff>96981</xdr:rowOff>
    </xdr:from>
    <xdr:to>
      <xdr:col>5</xdr:col>
      <xdr:colOff>1181100</xdr:colOff>
      <xdr:row>5</xdr:row>
      <xdr:rowOff>322117</xdr:rowOff>
    </xdr:to>
    <xdr:sp macro="" textlink="">
      <xdr:nvSpPr>
        <xdr:cNvPr id="8" name="Line 67"/>
        <xdr:cNvSpPr>
          <a:spLocks noChangeShapeType="1"/>
        </xdr:cNvSpPr>
      </xdr:nvSpPr>
      <xdr:spPr bwMode="auto">
        <a:xfrm flipV="1">
          <a:off x="6400800" y="1287606"/>
          <a:ext cx="0" cy="13941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971550</xdr:colOff>
      <xdr:row>4</xdr:row>
      <xdr:rowOff>116031</xdr:rowOff>
    </xdr:from>
    <xdr:to>
      <xdr:col>5</xdr:col>
      <xdr:colOff>1181100</xdr:colOff>
      <xdr:row>4</xdr:row>
      <xdr:rowOff>341168</xdr:rowOff>
    </xdr:to>
    <xdr:sp macro="" textlink="">
      <xdr:nvSpPr>
        <xdr:cNvPr id="9" name="Line 67"/>
        <xdr:cNvSpPr>
          <a:spLocks noChangeShapeType="1"/>
        </xdr:cNvSpPr>
      </xdr:nvSpPr>
      <xdr:spPr bwMode="auto">
        <a:xfrm flipV="1">
          <a:off x="6400800" y="1068531"/>
          <a:ext cx="0" cy="12036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968953</xdr:colOff>
      <xdr:row>64</xdr:row>
      <xdr:rowOff>14720</xdr:rowOff>
    </xdr:from>
    <xdr:to>
      <xdr:col>5</xdr:col>
      <xdr:colOff>1226128</xdr:colOff>
      <xdr:row>64</xdr:row>
      <xdr:rowOff>281420</xdr:rowOff>
    </xdr:to>
    <xdr:sp macro="" textlink="">
      <xdr:nvSpPr>
        <xdr:cNvPr id="10" name="Rectangle 1"/>
        <xdr:cNvSpPr>
          <a:spLocks noChangeArrowheads="1"/>
        </xdr:cNvSpPr>
      </xdr:nvSpPr>
      <xdr:spPr bwMode="auto">
        <a:xfrm>
          <a:off x="6398203" y="15273770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968953</xdr:colOff>
      <xdr:row>65</xdr:row>
      <xdr:rowOff>14720</xdr:rowOff>
    </xdr:from>
    <xdr:to>
      <xdr:col>5</xdr:col>
      <xdr:colOff>1226128</xdr:colOff>
      <xdr:row>65</xdr:row>
      <xdr:rowOff>281420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6398203" y="15511895"/>
          <a:ext cx="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1007053</xdr:colOff>
      <xdr:row>65</xdr:row>
      <xdr:rowOff>33770</xdr:rowOff>
    </xdr:from>
    <xdr:to>
      <xdr:col>5</xdr:col>
      <xdr:colOff>1216603</xdr:colOff>
      <xdr:row>65</xdr:row>
      <xdr:rowOff>271895</xdr:rowOff>
    </xdr:to>
    <xdr:sp macro="" textlink="">
      <xdr:nvSpPr>
        <xdr:cNvPr id="12" name="Line 67"/>
        <xdr:cNvSpPr>
          <a:spLocks noChangeShapeType="1"/>
        </xdr:cNvSpPr>
      </xdr:nvSpPr>
      <xdr:spPr bwMode="auto">
        <a:xfrm flipV="1">
          <a:off x="6398203" y="1553094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1007053</xdr:colOff>
      <xdr:row>64</xdr:row>
      <xdr:rowOff>52820</xdr:rowOff>
    </xdr:from>
    <xdr:to>
      <xdr:col>5</xdr:col>
      <xdr:colOff>1216603</xdr:colOff>
      <xdr:row>64</xdr:row>
      <xdr:rowOff>290945</xdr:rowOff>
    </xdr:to>
    <xdr:sp macro="" textlink="">
      <xdr:nvSpPr>
        <xdr:cNvPr id="13" name="Line 67"/>
        <xdr:cNvSpPr>
          <a:spLocks noChangeShapeType="1"/>
        </xdr:cNvSpPr>
      </xdr:nvSpPr>
      <xdr:spPr bwMode="auto">
        <a:xfrm flipV="1">
          <a:off x="6398203" y="15311870"/>
          <a:ext cx="0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94</xdr:row>
      <xdr:rowOff>16452</xdr:rowOff>
    </xdr:from>
    <xdr:to>
      <xdr:col>6</xdr:col>
      <xdr:colOff>25112</xdr:colOff>
      <xdr:row>94</xdr:row>
      <xdr:rowOff>283152</xdr:rowOff>
    </xdr:to>
    <xdr:sp macro="" textlink="">
      <xdr:nvSpPr>
        <xdr:cNvPr id="14" name="Rectangle 1"/>
        <xdr:cNvSpPr>
          <a:spLocks noChangeArrowheads="1"/>
        </xdr:cNvSpPr>
      </xdr:nvSpPr>
      <xdr:spPr bwMode="auto">
        <a:xfrm>
          <a:off x="6398203" y="224287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95</xdr:row>
      <xdr:rowOff>16452</xdr:rowOff>
    </xdr:from>
    <xdr:to>
      <xdr:col>6</xdr:col>
      <xdr:colOff>25112</xdr:colOff>
      <xdr:row>95</xdr:row>
      <xdr:rowOff>283152</xdr:rowOff>
    </xdr:to>
    <xdr:sp macro="" textlink="">
      <xdr:nvSpPr>
        <xdr:cNvPr id="15" name="Rectangle 2"/>
        <xdr:cNvSpPr>
          <a:spLocks noChangeArrowheads="1"/>
        </xdr:cNvSpPr>
      </xdr:nvSpPr>
      <xdr:spPr bwMode="auto">
        <a:xfrm>
          <a:off x="6398203" y="2266690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95</xdr:row>
      <xdr:rowOff>35502</xdr:rowOff>
    </xdr:from>
    <xdr:to>
      <xdr:col>6</xdr:col>
      <xdr:colOff>15587</xdr:colOff>
      <xdr:row>95</xdr:row>
      <xdr:rowOff>273627</xdr:rowOff>
    </xdr:to>
    <xdr:sp macro="" textlink="">
      <xdr:nvSpPr>
        <xdr:cNvPr id="16" name="Line 67"/>
        <xdr:cNvSpPr>
          <a:spLocks noChangeShapeType="1"/>
        </xdr:cNvSpPr>
      </xdr:nvSpPr>
      <xdr:spPr bwMode="auto">
        <a:xfrm flipV="1">
          <a:off x="6398203" y="22685952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94</xdr:row>
      <xdr:rowOff>54552</xdr:rowOff>
    </xdr:from>
    <xdr:to>
      <xdr:col>6</xdr:col>
      <xdr:colOff>15587</xdr:colOff>
      <xdr:row>94</xdr:row>
      <xdr:rowOff>292677</xdr:rowOff>
    </xdr:to>
    <xdr:sp macro="" textlink="">
      <xdr:nvSpPr>
        <xdr:cNvPr id="17" name="Line 67"/>
        <xdr:cNvSpPr>
          <a:spLocks noChangeShapeType="1"/>
        </xdr:cNvSpPr>
      </xdr:nvSpPr>
      <xdr:spPr bwMode="auto">
        <a:xfrm flipV="1">
          <a:off x="6398203" y="22466877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154</xdr:row>
      <xdr:rowOff>30306</xdr:rowOff>
    </xdr:from>
    <xdr:to>
      <xdr:col>6</xdr:col>
      <xdr:colOff>4329</xdr:colOff>
      <xdr:row>154</xdr:row>
      <xdr:rowOff>297006</xdr:rowOff>
    </xdr:to>
    <xdr:sp macro="" textlink="">
      <xdr:nvSpPr>
        <xdr:cNvPr id="18" name="Rectangle 1"/>
        <xdr:cNvSpPr>
          <a:spLocks noChangeArrowheads="1"/>
        </xdr:cNvSpPr>
      </xdr:nvSpPr>
      <xdr:spPr bwMode="auto">
        <a:xfrm>
          <a:off x="6396470" y="36749181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155</xdr:row>
      <xdr:rowOff>30306</xdr:rowOff>
    </xdr:from>
    <xdr:to>
      <xdr:col>6</xdr:col>
      <xdr:colOff>4329</xdr:colOff>
      <xdr:row>155</xdr:row>
      <xdr:rowOff>297006</xdr:rowOff>
    </xdr:to>
    <xdr:sp macro="" textlink="">
      <xdr:nvSpPr>
        <xdr:cNvPr id="19" name="Rectangle 2"/>
        <xdr:cNvSpPr>
          <a:spLocks noChangeArrowheads="1"/>
        </xdr:cNvSpPr>
      </xdr:nvSpPr>
      <xdr:spPr bwMode="auto">
        <a:xfrm>
          <a:off x="6396470" y="36987306"/>
          <a:ext cx="8659" cy="209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1014845</xdr:colOff>
      <xdr:row>155</xdr:row>
      <xdr:rowOff>49356</xdr:rowOff>
    </xdr:from>
    <xdr:to>
      <xdr:col>5</xdr:col>
      <xdr:colOff>1224395</xdr:colOff>
      <xdr:row>155</xdr:row>
      <xdr:rowOff>287481</xdr:rowOff>
    </xdr:to>
    <xdr:sp macro="" textlink="">
      <xdr:nvSpPr>
        <xdr:cNvPr id="20" name="Line 67"/>
        <xdr:cNvSpPr>
          <a:spLocks noChangeShapeType="1"/>
        </xdr:cNvSpPr>
      </xdr:nvSpPr>
      <xdr:spPr bwMode="auto">
        <a:xfrm flipV="1">
          <a:off x="6396470" y="37006356"/>
          <a:ext cx="0" cy="190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1014845</xdr:colOff>
      <xdr:row>154</xdr:row>
      <xdr:rowOff>68406</xdr:rowOff>
    </xdr:from>
    <xdr:to>
      <xdr:col>5</xdr:col>
      <xdr:colOff>1224395</xdr:colOff>
      <xdr:row>154</xdr:row>
      <xdr:rowOff>306531</xdr:rowOff>
    </xdr:to>
    <xdr:sp macro="" textlink="">
      <xdr:nvSpPr>
        <xdr:cNvPr id="21" name="Line 67"/>
        <xdr:cNvSpPr>
          <a:spLocks noChangeShapeType="1"/>
        </xdr:cNvSpPr>
      </xdr:nvSpPr>
      <xdr:spPr bwMode="auto">
        <a:xfrm flipV="1">
          <a:off x="6396470" y="36787281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938645</xdr:colOff>
      <xdr:row>184</xdr:row>
      <xdr:rowOff>44161</xdr:rowOff>
    </xdr:from>
    <xdr:to>
      <xdr:col>5</xdr:col>
      <xdr:colOff>1195820</xdr:colOff>
      <xdr:row>184</xdr:row>
      <xdr:rowOff>310861</xdr:rowOff>
    </xdr:to>
    <xdr:sp macro="" textlink="">
      <xdr:nvSpPr>
        <xdr:cNvPr id="22" name="Rectangle 1"/>
        <xdr:cNvSpPr>
          <a:spLocks noChangeArrowheads="1"/>
        </xdr:cNvSpPr>
      </xdr:nvSpPr>
      <xdr:spPr bwMode="auto">
        <a:xfrm>
          <a:off x="6396470" y="43916311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938645</xdr:colOff>
      <xdr:row>185</xdr:row>
      <xdr:rowOff>44160</xdr:rowOff>
    </xdr:from>
    <xdr:to>
      <xdr:col>5</xdr:col>
      <xdr:colOff>1195820</xdr:colOff>
      <xdr:row>185</xdr:row>
      <xdr:rowOff>310860</xdr:rowOff>
    </xdr:to>
    <xdr:sp macro="" textlink="">
      <xdr:nvSpPr>
        <xdr:cNvPr id="23" name="Rectangle 2"/>
        <xdr:cNvSpPr>
          <a:spLocks noChangeArrowheads="1"/>
        </xdr:cNvSpPr>
      </xdr:nvSpPr>
      <xdr:spPr bwMode="auto">
        <a:xfrm>
          <a:off x="6396470" y="44154435"/>
          <a:ext cx="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976745</xdr:colOff>
      <xdr:row>185</xdr:row>
      <xdr:rowOff>63210</xdr:rowOff>
    </xdr:from>
    <xdr:to>
      <xdr:col>5</xdr:col>
      <xdr:colOff>1186295</xdr:colOff>
      <xdr:row>185</xdr:row>
      <xdr:rowOff>301335</xdr:rowOff>
    </xdr:to>
    <xdr:sp macro="" textlink="">
      <xdr:nvSpPr>
        <xdr:cNvPr id="24" name="Line 67"/>
        <xdr:cNvSpPr>
          <a:spLocks noChangeShapeType="1"/>
        </xdr:cNvSpPr>
      </xdr:nvSpPr>
      <xdr:spPr bwMode="auto">
        <a:xfrm flipV="1">
          <a:off x="6396470" y="44173485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976745</xdr:colOff>
      <xdr:row>184</xdr:row>
      <xdr:rowOff>82261</xdr:rowOff>
    </xdr:from>
    <xdr:to>
      <xdr:col>5</xdr:col>
      <xdr:colOff>1186295</xdr:colOff>
      <xdr:row>184</xdr:row>
      <xdr:rowOff>320386</xdr:rowOff>
    </xdr:to>
    <xdr:sp macro="" textlink="">
      <xdr:nvSpPr>
        <xdr:cNvPr id="25" name="Line 67"/>
        <xdr:cNvSpPr>
          <a:spLocks noChangeShapeType="1"/>
        </xdr:cNvSpPr>
      </xdr:nvSpPr>
      <xdr:spPr bwMode="auto">
        <a:xfrm flipV="1">
          <a:off x="6396470" y="43954411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997528</xdr:colOff>
      <xdr:row>124</xdr:row>
      <xdr:rowOff>16452</xdr:rowOff>
    </xdr:from>
    <xdr:to>
      <xdr:col>6</xdr:col>
      <xdr:colOff>25112</xdr:colOff>
      <xdr:row>124</xdr:row>
      <xdr:rowOff>283152</xdr:rowOff>
    </xdr:to>
    <xdr:sp macro="" textlink="">
      <xdr:nvSpPr>
        <xdr:cNvPr id="26" name="Rectangle 1"/>
        <xdr:cNvSpPr>
          <a:spLocks noChangeArrowheads="1"/>
        </xdr:cNvSpPr>
      </xdr:nvSpPr>
      <xdr:spPr bwMode="auto">
        <a:xfrm>
          <a:off x="6398203" y="29582052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997528</xdr:colOff>
      <xdr:row>125</xdr:row>
      <xdr:rowOff>16452</xdr:rowOff>
    </xdr:from>
    <xdr:to>
      <xdr:col>6</xdr:col>
      <xdr:colOff>25112</xdr:colOff>
      <xdr:row>125</xdr:row>
      <xdr:rowOff>283152</xdr:rowOff>
    </xdr:to>
    <xdr:sp macro="" textlink="">
      <xdr:nvSpPr>
        <xdr:cNvPr id="27" name="Rectangle 2"/>
        <xdr:cNvSpPr>
          <a:spLocks noChangeArrowheads="1"/>
        </xdr:cNvSpPr>
      </xdr:nvSpPr>
      <xdr:spPr bwMode="auto">
        <a:xfrm>
          <a:off x="6398203" y="29820177"/>
          <a:ext cx="27709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1035628</xdr:colOff>
      <xdr:row>125</xdr:row>
      <xdr:rowOff>35502</xdr:rowOff>
    </xdr:from>
    <xdr:to>
      <xdr:col>6</xdr:col>
      <xdr:colOff>15587</xdr:colOff>
      <xdr:row>125</xdr:row>
      <xdr:rowOff>273627</xdr:rowOff>
    </xdr:to>
    <xdr:sp macro="" textlink="">
      <xdr:nvSpPr>
        <xdr:cNvPr id="28" name="Line 67"/>
        <xdr:cNvSpPr>
          <a:spLocks noChangeShapeType="1"/>
        </xdr:cNvSpPr>
      </xdr:nvSpPr>
      <xdr:spPr bwMode="auto">
        <a:xfrm flipV="1">
          <a:off x="6398203" y="29839227"/>
          <a:ext cx="18184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1035628</xdr:colOff>
      <xdr:row>124</xdr:row>
      <xdr:rowOff>54552</xdr:rowOff>
    </xdr:from>
    <xdr:to>
      <xdr:col>6</xdr:col>
      <xdr:colOff>15587</xdr:colOff>
      <xdr:row>124</xdr:row>
      <xdr:rowOff>292677</xdr:rowOff>
    </xdr:to>
    <xdr:sp macro="" textlink="">
      <xdr:nvSpPr>
        <xdr:cNvPr id="29" name="Line 67"/>
        <xdr:cNvSpPr>
          <a:spLocks noChangeShapeType="1"/>
        </xdr:cNvSpPr>
      </xdr:nvSpPr>
      <xdr:spPr bwMode="auto">
        <a:xfrm flipV="1">
          <a:off x="6398203" y="29620152"/>
          <a:ext cx="18184" cy="1809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4</xdr:row>
      <xdr:rowOff>15586</xdr:rowOff>
    </xdr:from>
    <xdr:to>
      <xdr:col>6</xdr:col>
      <xdr:colOff>122093</xdr:colOff>
      <xdr:row>4</xdr:row>
      <xdr:rowOff>288347</xdr:rowOff>
    </xdr:to>
    <xdr:sp macro="" textlink="">
      <xdr:nvSpPr>
        <xdr:cNvPr id="30" name="Rectangle 1"/>
        <xdr:cNvSpPr>
          <a:spLocks noChangeArrowheads="1"/>
        </xdr:cNvSpPr>
      </xdr:nvSpPr>
      <xdr:spPr bwMode="auto">
        <a:xfrm>
          <a:off x="6399934" y="9680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5</xdr:row>
      <xdr:rowOff>15586</xdr:rowOff>
    </xdr:from>
    <xdr:to>
      <xdr:col>6</xdr:col>
      <xdr:colOff>122093</xdr:colOff>
      <xdr:row>5</xdr:row>
      <xdr:rowOff>288347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6399934" y="12062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4</xdr:row>
      <xdr:rowOff>44161</xdr:rowOff>
    </xdr:from>
    <xdr:to>
      <xdr:col>6</xdr:col>
      <xdr:colOff>122093</xdr:colOff>
      <xdr:row>4</xdr:row>
      <xdr:rowOff>297872</xdr:rowOff>
    </xdr:to>
    <xdr:sp macro="" textlink="">
      <xdr:nvSpPr>
        <xdr:cNvPr id="32" name="Line 67"/>
        <xdr:cNvSpPr>
          <a:spLocks noChangeShapeType="1"/>
        </xdr:cNvSpPr>
      </xdr:nvSpPr>
      <xdr:spPr bwMode="auto">
        <a:xfrm flipV="1">
          <a:off x="6399934" y="9966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34</xdr:row>
      <xdr:rowOff>15586</xdr:rowOff>
    </xdr:from>
    <xdr:to>
      <xdr:col>6</xdr:col>
      <xdr:colOff>122093</xdr:colOff>
      <xdr:row>34</xdr:row>
      <xdr:rowOff>288347</xdr:rowOff>
    </xdr:to>
    <xdr:sp macro="" textlink="">
      <xdr:nvSpPr>
        <xdr:cNvPr id="33" name="Rectangle 1"/>
        <xdr:cNvSpPr>
          <a:spLocks noChangeArrowheads="1"/>
        </xdr:cNvSpPr>
      </xdr:nvSpPr>
      <xdr:spPr bwMode="auto">
        <a:xfrm>
          <a:off x="6399934" y="81213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35</xdr:row>
      <xdr:rowOff>15586</xdr:rowOff>
    </xdr:from>
    <xdr:to>
      <xdr:col>6</xdr:col>
      <xdr:colOff>122093</xdr:colOff>
      <xdr:row>35</xdr:row>
      <xdr:rowOff>288347</xdr:rowOff>
    </xdr:to>
    <xdr:sp macro="" textlink="">
      <xdr:nvSpPr>
        <xdr:cNvPr id="34" name="Rectangle 2"/>
        <xdr:cNvSpPr>
          <a:spLocks noChangeArrowheads="1"/>
        </xdr:cNvSpPr>
      </xdr:nvSpPr>
      <xdr:spPr bwMode="auto">
        <a:xfrm>
          <a:off x="6399934" y="83594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34</xdr:row>
      <xdr:rowOff>44161</xdr:rowOff>
    </xdr:from>
    <xdr:to>
      <xdr:col>6</xdr:col>
      <xdr:colOff>122093</xdr:colOff>
      <xdr:row>34</xdr:row>
      <xdr:rowOff>297872</xdr:rowOff>
    </xdr:to>
    <xdr:sp macro="" textlink="">
      <xdr:nvSpPr>
        <xdr:cNvPr id="35" name="Line 67"/>
        <xdr:cNvSpPr>
          <a:spLocks noChangeShapeType="1"/>
        </xdr:cNvSpPr>
      </xdr:nvSpPr>
      <xdr:spPr bwMode="auto">
        <a:xfrm flipV="1">
          <a:off x="6399934" y="81499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64</xdr:row>
      <xdr:rowOff>15586</xdr:rowOff>
    </xdr:from>
    <xdr:to>
      <xdr:col>6</xdr:col>
      <xdr:colOff>122093</xdr:colOff>
      <xdr:row>64</xdr:row>
      <xdr:rowOff>288347</xdr:rowOff>
    </xdr:to>
    <xdr:sp macro="" textlink="">
      <xdr:nvSpPr>
        <xdr:cNvPr id="36" name="Rectangle 1"/>
        <xdr:cNvSpPr>
          <a:spLocks noChangeArrowheads="1"/>
        </xdr:cNvSpPr>
      </xdr:nvSpPr>
      <xdr:spPr bwMode="auto">
        <a:xfrm>
          <a:off x="6399934" y="152746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65</xdr:row>
      <xdr:rowOff>15586</xdr:rowOff>
    </xdr:from>
    <xdr:to>
      <xdr:col>6</xdr:col>
      <xdr:colOff>122093</xdr:colOff>
      <xdr:row>65</xdr:row>
      <xdr:rowOff>288347</xdr:rowOff>
    </xdr:to>
    <xdr:sp macro="" textlink="">
      <xdr:nvSpPr>
        <xdr:cNvPr id="37" name="Rectangle 2"/>
        <xdr:cNvSpPr>
          <a:spLocks noChangeArrowheads="1"/>
        </xdr:cNvSpPr>
      </xdr:nvSpPr>
      <xdr:spPr bwMode="auto">
        <a:xfrm>
          <a:off x="6399934" y="155127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64</xdr:row>
      <xdr:rowOff>44161</xdr:rowOff>
    </xdr:from>
    <xdr:to>
      <xdr:col>6</xdr:col>
      <xdr:colOff>122093</xdr:colOff>
      <xdr:row>64</xdr:row>
      <xdr:rowOff>297872</xdr:rowOff>
    </xdr:to>
    <xdr:sp macro="" textlink="">
      <xdr:nvSpPr>
        <xdr:cNvPr id="38" name="Line 67"/>
        <xdr:cNvSpPr>
          <a:spLocks noChangeShapeType="1"/>
        </xdr:cNvSpPr>
      </xdr:nvSpPr>
      <xdr:spPr bwMode="auto">
        <a:xfrm flipV="1">
          <a:off x="6399934" y="153032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94</xdr:row>
      <xdr:rowOff>15586</xdr:rowOff>
    </xdr:from>
    <xdr:to>
      <xdr:col>6</xdr:col>
      <xdr:colOff>122093</xdr:colOff>
      <xdr:row>94</xdr:row>
      <xdr:rowOff>288347</xdr:rowOff>
    </xdr:to>
    <xdr:sp macro="" textlink="">
      <xdr:nvSpPr>
        <xdr:cNvPr id="39" name="Rectangle 1"/>
        <xdr:cNvSpPr>
          <a:spLocks noChangeArrowheads="1"/>
        </xdr:cNvSpPr>
      </xdr:nvSpPr>
      <xdr:spPr bwMode="auto">
        <a:xfrm>
          <a:off x="6399934" y="224279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95</xdr:row>
      <xdr:rowOff>15586</xdr:rowOff>
    </xdr:from>
    <xdr:to>
      <xdr:col>6</xdr:col>
      <xdr:colOff>122093</xdr:colOff>
      <xdr:row>95</xdr:row>
      <xdr:rowOff>288347</xdr:rowOff>
    </xdr:to>
    <xdr:sp macro="" textlink="">
      <xdr:nvSpPr>
        <xdr:cNvPr id="40" name="Rectangle 2"/>
        <xdr:cNvSpPr>
          <a:spLocks noChangeArrowheads="1"/>
        </xdr:cNvSpPr>
      </xdr:nvSpPr>
      <xdr:spPr bwMode="auto">
        <a:xfrm>
          <a:off x="6399934" y="226660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94</xdr:row>
      <xdr:rowOff>44161</xdr:rowOff>
    </xdr:from>
    <xdr:to>
      <xdr:col>6</xdr:col>
      <xdr:colOff>122093</xdr:colOff>
      <xdr:row>94</xdr:row>
      <xdr:rowOff>297872</xdr:rowOff>
    </xdr:to>
    <xdr:sp macro="" textlink="">
      <xdr:nvSpPr>
        <xdr:cNvPr id="41" name="Line 67"/>
        <xdr:cNvSpPr>
          <a:spLocks noChangeShapeType="1"/>
        </xdr:cNvSpPr>
      </xdr:nvSpPr>
      <xdr:spPr bwMode="auto">
        <a:xfrm flipV="1">
          <a:off x="6399934" y="2245648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124</xdr:row>
      <xdr:rowOff>15586</xdr:rowOff>
    </xdr:from>
    <xdr:to>
      <xdr:col>6</xdr:col>
      <xdr:colOff>122093</xdr:colOff>
      <xdr:row>124</xdr:row>
      <xdr:rowOff>288347</xdr:rowOff>
    </xdr:to>
    <xdr:sp macro="" textlink="">
      <xdr:nvSpPr>
        <xdr:cNvPr id="42" name="Rectangle 1"/>
        <xdr:cNvSpPr>
          <a:spLocks noChangeArrowheads="1"/>
        </xdr:cNvSpPr>
      </xdr:nvSpPr>
      <xdr:spPr bwMode="auto">
        <a:xfrm>
          <a:off x="6399934" y="295811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125</xdr:row>
      <xdr:rowOff>15586</xdr:rowOff>
    </xdr:from>
    <xdr:to>
      <xdr:col>6</xdr:col>
      <xdr:colOff>122093</xdr:colOff>
      <xdr:row>125</xdr:row>
      <xdr:rowOff>288347</xdr:rowOff>
    </xdr:to>
    <xdr:sp macro="" textlink="">
      <xdr:nvSpPr>
        <xdr:cNvPr id="43" name="Rectangle 2"/>
        <xdr:cNvSpPr>
          <a:spLocks noChangeArrowheads="1"/>
        </xdr:cNvSpPr>
      </xdr:nvSpPr>
      <xdr:spPr bwMode="auto">
        <a:xfrm>
          <a:off x="6399934" y="2981931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124</xdr:row>
      <xdr:rowOff>44161</xdr:rowOff>
    </xdr:from>
    <xdr:to>
      <xdr:col>6</xdr:col>
      <xdr:colOff>122093</xdr:colOff>
      <xdr:row>124</xdr:row>
      <xdr:rowOff>297872</xdr:rowOff>
    </xdr:to>
    <xdr:sp macro="" textlink="">
      <xdr:nvSpPr>
        <xdr:cNvPr id="44" name="Line 67"/>
        <xdr:cNvSpPr>
          <a:spLocks noChangeShapeType="1"/>
        </xdr:cNvSpPr>
      </xdr:nvSpPr>
      <xdr:spPr bwMode="auto">
        <a:xfrm flipV="1">
          <a:off x="6399934" y="2960976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154</xdr:row>
      <xdr:rowOff>15586</xdr:rowOff>
    </xdr:from>
    <xdr:to>
      <xdr:col>6</xdr:col>
      <xdr:colOff>122093</xdr:colOff>
      <xdr:row>154</xdr:row>
      <xdr:rowOff>288347</xdr:rowOff>
    </xdr:to>
    <xdr:sp macro="" textlink="">
      <xdr:nvSpPr>
        <xdr:cNvPr id="45" name="Rectangle 1"/>
        <xdr:cNvSpPr>
          <a:spLocks noChangeArrowheads="1"/>
        </xdr:cNvSpPr>
      </xdr:nvSpPr>
      <xdr:spPr bwMode="auto">
        <a:xfrm>
          <a:off x="6399934" y="367344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155</xdr:row>
      <xdr:rowOff>15586</xdr:rowOff>
    </xdr:from>
    <xdr:to>
      <xdr:col>6</xdr:col>
      <xdr:colOff>122093</xdr:colOff>
      <xdr:row>155</xdr:row>
      <xdr:rowOff>288347</xdr:rowOff>
    </xdr:to>
    <xdr:sp macro="" textlink="">
      <xdr:nvSpPr>
        <xdr:cNvPr id="46" name="Rectangle 2"/>
        <xdr:cNvSpPr>
          <a:spLocks noChangeArrowheads="1"/>
        </xdr:cNvSpPr>
      </xdr:nvSpPr>
      <xdr:spPr bwMode="auto">
        <a:xfrm>
          <a:off x="6399934" y="3697258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154</xdr:row>
      <xdr:rowOff>44161</xdr:rowOff>
    </xdr:from>
    <xdr:to>
      <xdr:col>6</xdr:col>
      <xdr:colOff>122093</xdr:colOff>
      <xdr:row>154</xdr:row>
      <xdr:rowOff>297872</xdr:rowOff>
    </xdr:to>
    <xdr:sp macro="" textlink="">
      <xdr:nvSpPr>
        <xdr:cNvPr id="47" name="Line 67"/>
        <xdr:cNvSpPr>
          <a:spLocks noChangeShapeType="1"/>
        </xdr:cNvSpPr>
      </xdr:nvSpPr>
      <xdr:spPr bwMode="auto">
        <a:xfrm flipV="1">
          <a:off x="6399934" y="36763036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1094509</xdr:colOff>
      <xdr:row>184</xdr:row>
      <xdr:rowOff>15586</xdr:rowOff>
    </xdr:from>
    <xdr:to>
      <xdr:col>6</xdr:col>
      <xdr:colOff>122093</xdr:colOff>
      <xdr:row>184</xdr:row>
      <xdr:rowOff>288347</xdr:rowOff>
    </xdr:to>
    <xdr:sp macro="" textlink="">
      <xdr:nvSpPr>
        <xdr:cNvPr id="48" name="Rectangle 1"/>
        <xdr:cNvSpPr>
          <a:spLocks noChangeArrowheads="1"/>
        </xdr:cNvSpPr>
      </xdr:nvSpPr>
      <xdr:spPr bwMode="auto">
        <a:xfrm>
          <a:off x="6399934" y="43887736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1094509</xdr:colOff>
      <xdr:row>185</xdr:row>
      <xdr:rowOff>15586</xdr:rowOff>
    </xdr:from>
    <xdr:to>
      <xdr:col>6</xdr:col>
      <xdr:colOff>122093</xdr:colOff>
      <xdr:row>185</xdr:row>
      <xdr:rowOff>288347</xdr:rowOff>
    </xdr:to>
    <xdr:sp macro="" textlink="">
      <xdr:nvSpPr>
        <xdr:cNvPr id="49" name="Rectangle 2"/>
        <xdr:cNvSpPr>
          <a:spLocks noChangeArrowheads="1"/>
        </xdr:cNvSpPr>
      </xdr:nvSpPr>
      <xdr:spPr bwMode="auto">
        <a:xfrm>
          <a:off x="6399934" y="44125861"/>
          <a:ext cx="122959" cy="2251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1142134</xdr:colOff>
      <xdr:row>184</xdr:row>
      <xdr:rowOff>44161</xdr:rowOff>
    </xdr:from>
    <xdr:to>
      <xdr:col>6</xdr:col>
      <xdr:colOff>122093</xdr:colOff>
      <xdr:row>184</xdr:row>
      <xdr:rowOff>297872</xdr:rowOff>
    </xdr:to>
    <xdr:sp macro="" textlink="">
      <xdr:nvSpPr>
        <xdr:cNvPr id="50" name="Line 67"/>
        <xdr:cNvSpPr>
          <a:spLocks noChangeShapeType="1"/>
        </xdr:cNvSpPr>
      </xdr:nvSpPr>
      <xdr:spPr bwMode="auto">
        <a:xfrm flipV="1">
          <a:off x="6399934" y="43916311"/>
          <a:ext cx="122959" cy="19656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A6"/>
  <sheetViews>
    <sheetView tabSelected="1" workbookViewId="0"/>
  </sheetViews>
  <sheetFormatPr defaultRowHeight="18.75"/>
  <cols>
    <col min="16" max="16" width="9.140625" customWidth="1"/>
  </cols>
  <sheetData>
    <row r="4" spans="1:1" ht="33.75">
      <c r="A4" s="149" t="s">
        <v>132</v>
      </c>
    </row>
    <row r="5" spans="1:1" ht="33.75">
      <c r="A5" s="149" t="s">
        <v>131</v>
      </c>
    </row>
    <row r="6" spans="1:1" ht="33.75">
      <c r="A6" s="149" t="s">
        <v>143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8"/>
  <sheetViews>
    <sheetView topLeftCell="A179" workbookViewId="0"/>
  </sheetViews>
  <sheetFormatPr defaultRowHeight="18.7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135</v>
      </c>
      <c r="B5" s="160"/>
      <c r="C5" s="160"/>
      <c r="D5" s="161"/>
      <c r="E5" s="176" t="s">
        <v>3</v>
      </c>
      <c r="F5" s="176"/>
      <c r="G5" s="176"/>
      <c r="H5" s="146"/>
      <c r="I5" s="146"/>
      <c r="J5" s="146"/>
      <c r="K5" s="146"/>
      <c r="L5" s="5"/>
    </row>
    <row r="6" spans="1:12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tr">
        <f>+A5</f>
        <v>หน่วยงาน : คณะวิศวกรรมศาสตร์และเทคโนโลยี</v>
      </c>
      <c r="B35" s="160"/>
      <c r="C35" s="160"/>
      <c r="D35" s="161"/>
      <c r="E35" s="176" t="s">
        <v>3</v>
      </c>
      <c r="F35" s="176"/>
      <c r="G35" s="176"/>
      <c r="H35" s="146"/>
      <c r="I35" s="146"/>
      <c r="J35" s="146"/>
      <c r="K35" s="146"/>
      <c r="L35" s="5"/>
    </row>
    <row r="36" spans="1:12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tr">
        <f>+A35</f>
        <v>หน่วยงาน : คณะวิศวกรรมศาสตร์และเทคโนโลยี</v>
      </c>
      <c r="B65" s="160"/>
      <c r="C65" s="160"/>
      <c r="D65" s="161"/>
      <c r="E65" s="176" t="s">
        <v>3</v>
      </c>
      <c r="F65" s="176"/>
      <c r="G65" s="176"/>
      <c r="H65" s="146"/>
      <c r="I65" s="146"/>
      <c r="J65" s="146"/>
      <c r="K65" s="146"/>
      <c r="L65" s="5"/>
    </row>
    <row r="66" spans="1:12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tr">
        <f>+A65</f>
        <v>หน่วยงาน : คณะวิศวกรรมศาสตร์และเทคโนโลยี</v>
      </c>
      <c r="B95" s="160"/>
      <c r="C95" s="160"/>
      <c r="D95" s="161"/>
      <c r="E95" s="176" t="s">
        <v>3</v>
      </c>
      <c r="F95" s="176"/>
      <c r="G95" s="176"/>
      <c r="H95" s="146"/>
      <c r="I95" s="146"/>
      <c r="J95" s="146"/>
      <c r="K95" s="146"/>
      <c r="L95" s="5"/>
    </row>
    <row r="96" spans="1:12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>
      <c r="A104" s="24" t="s">
        <v>140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>
      <c r="A110" s="24" t="s">
        <v>141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tr">
        <f>+A94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tr">
        <f>+A95</f>
        <v>หน่วยงาน : คณะวิศวกรรมศาสตร์และเทคโนโลยี</v>
      </c>
      <c r="B125" s="160"/>
      <c r="C125" s="160"/>
      <c r="D125" s="161"/>
      <c r="E125" s="176" t="s">
        <v>3</v>
      </c>
      <c r="F125" s="176"/>
      <c r="G125" s="176"/>
      <c r="H125" s="146"/>
      <c r="I125" s="146"/>
      <c r="J125" s="146"/>
      <c r="K125" s="146"/>
      <c r="L125" s="5"/>
    </row>
    <row r="126" spans="1:12">
      <c r="A126" s="6" t="s">
        <v>113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2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>
      <c r="A134" s="24" t="s">
        <v>140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>
      <c r="A140" s="24" t="s">
        <v>141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19.5" thickBot="1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</row>
    <row r="152" spans="1:12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</row>
    <row r="153" spans="1:1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</row>
    <row r="154" spans="1:12">
      <c r="A154" s="156" t="str">
        <f>+A64</f>
        <v>แผนงาน : จัดการศึกษาระดับอุดมศึกษา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</row>
    <row r="155" spans="1:12">
      <c r="A155" s="159" t="str">
        <f>+A95</f>
        <v>หน่วยงาน : คณะวิศวกรรมศาสตร์และเทคโนโลยี</v>
      </c>
      <c r="B155" s="160"/>
      <c r="C155" s="160"/>
      <c r="D155" s="161"/>
      <c r="E155" s="176" t="s">
        <v>3</v>
      </c>
      <c r="F155" s="176"/>
      <c r="G155" s="176"/>
      <c r="H155" s="146"/>
      <c r="I155" s="146"/>
      <c r="J155" s="146"/>
      <c r="K155" s="146"/>
      <c r="L155" s="5"/>
    </row>
    <row r="156" spans="1:12">
      <c r="A156" s="6" t="s">
        <v>41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</row>
    <row r="157" spans="1:12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</row>
    <row r="160" spans="1:12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>
      <c r="A164" s="24" t="s">
        <v>140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>
      <c r="A170" s="24" t="s">
        <v>141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>
      <c r="A175" s="141" t="s">
        <v>117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19.5" thickBot="1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</row>
    <row r="182" spans="1:12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</row>
    <row r="183" spans="1:1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</row>
    <row r="184" spans="1:12">
      <c r="A184" s="156" t="str">
        <f>+A154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</row>
    <row r="185" spans="1:12">
      <c r="A185" s="159" t="str">
        <f>+A155</f>
        <v>หน่วยงาน : คณะวิศวกรรมศาสตร์และเทคโนโลยี</v>
      </c>
      <c r="B185" s="160"/>
      <c r="C185" s="160"/>
      <c r="D185" s="161"/>
      <c r="E185" s="176" t="s">
        <v>3</v>
      </c>
      <c r="F185" s="176"/>
      <c r="G185" s="176"/>
      <c r="H185" s="146"/>
      <c r="I185" s="146"/>
      <c r="J185" s="146"/>
      <c r="K185" s="146"/>
      <c r="L185" s="5"/>
    </row>
    <row r="186" spans="1:12">
      <c r="A186" s="6" t="s">
        <v>39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</row>
    <row r="187" spans="1:12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</row>
    <row r="190" spans="1:12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>
      <c r="A194" s="24" t="s">
        <v>140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>
      <c r="A200" s="24" t="s">
        <v>141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19.5" thickBot="1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25" header="0.31496062992125984" footer="0.31496062992125984"/>
  <pageSetup paperSize="9" scale="86" fitToHeight="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8"/>
  <sheetViews>
    <sheetView workbookViewId="0"/>
  </sheetViews>
  <sheetFormatPr defaultRowHeight="18.7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136</v>
      </c>
      <c r="B5" s="160"/>
      <c r="C5" s="160"/>
      <c r="D5" s="161"/>
      <c r="E5" s="176" t="s">
        <v>3</v>
      </c>
      <c r="F5" s="176"/>
      <c r="G5" s="176"/>
      <c r="H5" s="146"/>
      <c r="I5" s="146"/>
      <c r="J5" s="146"/>
      <c r="K5" s="146"/>
      <c r="L5" s="5"/>
    </row>
    <row r="6" spans="1:12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tr">
        <f>+A5</f>
        <v>หน่วยงาน : คณะวิทยาศาสตร์พลังงานและสิ่งแวดล้อม</v>
      </c>
      <c r="B35" s="160"/>
      <c r="C35" s="160"/>
      <c r="D35" s="161"/>
      <c r="E35" s="176" t="s">
        <v>3</v>
      </c>
      <c r="F35" s="176"/>
      <c r="G35" s="176"/>
      <c r="H35" s="146"/>
      <c r="I35" s="146"/>
      <c r="J35" s="146"/>
      <c r="K35" s="146"/>
      <c r="L35" s="5"/>
    </row>
    <row r="36" spans="1:12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tr">
        <f>+A35</f>
        <v>หน่วยงาน : คณะวิทยาศาสตร์พลังงานและสิ่งแวดล้อม</v>
      </c>
      <c r="B65" s="160"/>
      <c r="C65" s="160"/>
      <c r="D65" s="161"/>
      <c r="E65" s="176" t="s">
        <v>3</v>
      </c>
      <c r="F65" s="176"/>
      <c r="G65" s="176"/>
      <c r="H65" s="146"/>
      <c r="I65" s="146"/>
      <c r="J65" s="146"/>
      <c r="K65" s="146"/>
      <c r="L65" s="5"/>
    </row>
    <row r="66" spans="1:12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tr">
        <f>+A65</f>
        <v>หน่วยงาน : คณะวิทยาศาสตร์พลังงานและสิ่งแวดล้อม</v>
      </c>
      <c r="B95" s="160"/>
      <c r="C95" s="160"/>
      <c r="D95" s="161"/>
      <c r="E95" s="176" t="s">
        <v>3</v>
      </c>
      <c r="F95" s="176"/>
      <c r="G95" s="176"/>
      <c r="H95" s="146"/>
      <c r="I95" s="146"/>
      <c r="J95" s="146"/>
      <c r="K95" s="146"/>
      <c r="L95" s="5"/>
    </row>
    <row r="96" spans="1:12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>
      <c r="A104" s="24" t="s">
        <v>140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>
      <c r="A110" s="24" t="s">
        <v>141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tr">
        <f>+A94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tr">
        <f>+A95</f>
        <v>หน่วยงาน : คณะวิทยาศาสตร์พลังงานและสิ่งแวดล้อม</v>
      </c>
      <c r="B125" s="160"/>
      <c r="C125" s="160"/>
      <c r="D125" s="161"/>
      <c r="E125" s="176" t="s">
        <v>3</v>
      </c>
      <c r="F125" s="176"/>
      <c r="G125" s="176"/>
      <c r="H125" s="146"/>
      <c r="I125" s="146"/>
      <c r="J125" s="146"/>
      <c r="K125" s="146"/>
      <c r="L125" s="5"/>
    </row>
    <row r="126" spans="1:12">
      <c r="A126" s="6" t="s">
        <v>113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2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>
      <c r="A134" s="24" t="s">
        <v>140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>
      <c r="A140" s="24" t="s">
        <v>141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19.5" thickBot="1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</row>
    <row r="152" spans="1:12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</row>
    <row r="153" spans="1:1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</row>
    <row r="154" spans="1:12">
      <c r="A154" s="156" t="str">
        <f>+A64</f>
        <v>แผนงาน : จัดการศึกษาระดับอุดมศึกษา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</row>
    <row r="155" spans="1:12">
      <c r="A155" s="159" t="str">
        <f>+A95</f>
        <v>หน่วยงาน : คณะวิทยาศาสตร์พลังงานและสิ่งแวดล้อม</v>
      </c>
      <c r="B155" s="160"/>
      <c r="C155" s="160"/>
      <c r="D155" s="161"/>
      <c r="E155" s="176" t="s">
        <v>3</v>
      </c>
      <c r="F155" s="176"/>
      <c r="G155" s="176"/>
      <c r="H155" s="146"/>
      <c r="I155" s="146"/>
      <c r="J155" s="146"/>
      <c r="K155" s="146"/>
      <c r="L155" s="5"/>
    </row>
    <row r="156" spans="1:12">
      <c r="A156" s="6" t="s">
        <v>41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</row>
    <row r="157" spans="1:12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</row>
    <row r="160" spans="1:12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>
      <c r="A164" s="24" t="s">
        <v>140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>
      <c r="A170" s="24" t="s">
        <v>141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>
      <c r="A175" s="141" t="s">
        <v>117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19.5" thickBot="1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</row>
    <row r="182" spans="1:12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</row>
    <row r="183" spans="1:1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</row>
    <row r="184" spans="1:12">
      <c r="A184" s="156" t="str">
        <f>+A154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</row>
    <row r="185" spans="1:12">
      <c r="A185" s="159" t="str">
        <f>+A155</f>
        <v>หน่วยงาน : คณะวิทยาศาสตร์พลังงานและสิ่งแวดล้อม</v>
      </c>
      <c r="B185" s="160"/>
      <c r="C185" s="160"/>
      <c r="D185" s="161"/>
      <c r="E185" s="176" t="s">
        <v>3</v>
      </c>
      <c r="F185" s="176"/>
      <c r="G185" s="176"/>
      <c r="H185" s="146"/>
      <c r="I185" s="146"/>
      <c r="J185" s="146"/>
      <c r="K185" s="146"/>
      <c r="L185" s="5"/>
    </row>
    <row r="186" spans="1:12">
      <c r="A186" s="6" t="s">
        <v>39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</row>
    <row r="187" spans="1:12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</row>
    <row r="190" spans="1:12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>
      <c r="A194" s="24" t="s">
        <v>140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>
      <c r="A200" s="24" t="s">
        <v>141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19.5" thickBot="1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1599999999999999" header="0.31496062992125984" footer="0.31496062992125984"/>
  <pageSetup paperSize="9" scale="88" fitToHeight="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8"/>
  <sheetViews>
    <sheetView workbookViewId="0"/>
  </sheetViews>
  <sheetFormatPr defaultRowHeight="18.7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137</v>
      </c>
      <c r="B5" s="160"/>
      <c r="C5" s="160"/>
      <c r="D5" s="161"/>
      <c r="E5" s="176" t="s">
        <v>3</v>
      </c>
      <c r="F5" s="176"/>
      <c r="G5" s="176"/>
      <c r="H5" s="146"/>
      <c r="I5" s="146"/>
      <c r="J5" s="146"/>
      <c r="K5" s="146"/>
      <c r="L5" s="5"/>
    </row>
    <row r="6" spans="1:12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tr">
        <f>+A5</f>
        <v>หน่วยงาน : คณะบริหารธุรกิจ</v>
      </c>
      <c r="B35" s="160"/>
      <c r="C35" s="160"/>
      <c r="D35" s="161"/>
      <c r="E35" s="176" t="s">
        <v>3</v>
      </c>
      <c r="F35" s="176"/>
      <c r="G35" s="176"/>
      <c r="H35" s="146"/>
      <c r="I35" s="146"/>
      <c r="J35" s="146"/>
      <c r="K35" s="146"/>
      <c r="L35" s="5"/>
    </row>
    <row r="36" spans="1:12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tr">
        <f>+A35</f>
        <v>หน่วยงาน : คณะบริหารธุรกิจ</v>
      </c>
      <c r="B65" s="160"/>
      <c r="C65" s="160"/>
      <c r="D65" s="161"/>
      <c r="E65" s="176" t="s">
        <v>3</v>
      </c>
      <c r="F65" s="176"/>
      <c r="G65" s="176"/>
      <c r="H65" s="146"/>
      <c r="I65" s="146"/>
      <c r="J65" s="146"/>
      <c r="K65" s="146"/>
      <c r="L65" s="5"/>
    </row>
    <row r="66" spans="1:12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tr">
        <f>+A65</f>
        <v>หน่วยงาน : คณะบริหารธุรกิจ</v>
      </c>
      <c r="B95" s="160"/>
      <c r="C95" s="160"/>
      <c r="D95" s="161"/>
      <c r="E95" s="176" t="s">
        <v>3</v>
      </c>
      <c r="F95" s="176"/>
      <c r="G95" s="176"/>
      <c r="H95" s="146"/>
      <c r="I95" s="146"/>
      <c r="J95" s="146"/>
      <c r="K95" s="146"/>
      <c r="L95" s="5"/>
    </row>
    <row r="96" spans="1:12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>
      <c r="A104" s="24" t="s">
        <v>140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>
      <c r="A110" s="24" t="s">
        <v>141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tr">
        <f>+A94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tr">
        <f>+A95</f>
        <v>หน่วยงาน : คณะบริหารธุรกิจ</v>
      </c>
      <c r="B125" s="160"/>
      <c r="C125" s="160"/>
      <c r="D125" s="161"/>
      <c r="E125" s="176" t="s">
        <v>3</v>
      </c>
      <c r="F125" s="176"/>
      <c r="G125" s="176"/>
      <c r="H125" s="146"/>
      <c r="I125" s="146"/>
      <c r="J125" s="146"/>
      <c r="K125" s="146"/>
      <c r="L125" s="5"/>
    </row>
    <row r="126" spans="1:12">
      <c r="A126" s="6" t="s">
        <v>113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2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>
      <c r="A134" s="24" t="s">
        <v>140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>
      <c r="A140" s="24" t="s">
        <v>141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19.5" thickBot="1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</row>
    <row r="152" spans="1:12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</row>
    <row r="153" spans="1:1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</row>
    <row r="154" spans="1:12">
      <c r="A154" s="156" t="str">
        <f>+A64</f>
        <v>แผนงาน : จัดการศึกษาระดับอุดมศึกษา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</row>
    <row r="155" spans="1:12">
      <c r="A155" s="159" t="str">
        <f>+A95</f>
        <v>หน่วยงาน : คณะบริหารธุรกิจ</v>
      </c>
      <c r="B155" s="160"/>
      <c r="C155" s="160"/>
      <c r="D155" s="161"/>
      <c r="E155" s="176" t="s">
        <v>3</v>
      </c>
      <c r="F155" s="176"/>
      <c r="G155" s="176"/>
      <c r="H155" s="146"/>
      <c r="I155" s="146"/>
      <c r="J155" s="146"/>
      <c r="K155" s="146"/>
      <c r="L155" s="5"/>
    </row>
    <row r="156" spans="1:12">
      <c r="A156" s="6" t="s">
        <v>41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</row>
    <row r="157" spans="1:12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</row>
    <row r="160" spans="1:12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>
      <c r="A164" s="24" t="s">
        <v>140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>
      <c r="A170" s="24" t="s">
        <v>141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>
      <c r="A175" s="141" t="s">
        <v>117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19.5" thickBot="1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</row>
    <row r="182" spans="1:12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</row>
    <row r="183" spans="1:1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</row>
    <row r="184" spans="1:12">
      <c r="A184" s="156" t="str">
        <f>+A154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</row>
    <row r="185" spans="1:12">
      <c r="A185" s="159" t="str">
        <f>+A155</f>
        <v>หน่วยงาน : คณะบริหารธุรกิจ</v>
      </c>
      <c r="B185" s="160"/>
      <c r="C185" s="160"/>
      <c r="D185" s="161"/>
      <c r="E185" s="176" t="s">
        <v>3</v>
      </c>
      <c r="F185" s="176"/>
      <c r="G185" s="176"/>
      <c r="H185" s="146"/>
      <c r="I185" s="146"/>
      <c r="J185" s="146"/>
      <c r="K185" s="146"/>
      <c r="L185" s="5"/>
    </row>
    <row r="186" spans="1:12">
      <c r="A186" s="6" t="s">
        <v>39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</row>
    <row r="187" spans="1:12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</row>
    <row r="190" spans="1:12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>
      <c r="A194" s="24" t="s">
        <v>140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>
      <c r="A200" s="24" t="s">
        <v>141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19.5" thickBot="1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1499999999999999" header="0.31496062992125984" footer="0.31496062992125984"/>
  <pageSetup paperSize="9" scale="88" fitToHeight="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8"/>
  <sheetViews>
    <sheetView topLeftCell="A55" workbookViewId="0"/>
  </sheetViews>
  <sheetFormatPr defaultRowHeight="18.7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138</v>
      </c>
      <c r="B5" s="160"/>
      <c r="C5" s="160"/>
      <c r="D5" s="161"/>
      <c r="E5" s="176" t="s">
        <v>3</v>
      </c>
      <c r="F5" s="176"/>
      <c r="G5" s="176"/>
      <c r="H5" s="146"/>
      <c r="I5" s="146"/>
      <c r="J5" s="146"/>
      <c r="K5" s="146"/>
      <c r="L5" s="5"/>
    </row>
    <row r="6" spans="1:12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tr">
        <f>+A5</f>
        <v>หน่วยงาน : คณะบริหารธุรกิจและอุตสาหกรรมบริการ</v>
      </c>
      <c r="B35" s="160"/>
      <c r="C35" s="160"/>
      <c r="D35" s="161"/>
      <c r="E35" s="176" t="s">
        <v>3</v>
      </c>
      <c r="F35" s="176"/>
      <c r="G35" s="176"/>
      <c r="H35" s="146"/>
      <c r="I35" s="146"/>
      <c r="J35" s="146"/>
      <c r="K35" s="146"/>
      <c r="L35" s="5"/>
    </row>
    <row r="36" spans="1:12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tr">
        <f>+A35</f>
        <v>หน่วยงาน : คณะบริหารธุรกิจและอุตสาหกรรมบริการ</v>
      </c>
      <c r="B65" s="160"/>
      <c r="C65" s="160"/>
      <c r="D65" s="161"/>
      <c r="E65" s="176" t="s">
        <v>3</v>
      </c>
      <c r="F65" s="176"/>
      <c r="G65" s="176"/>
      <c r="H65" s="146"/>
      <c r="I65" s="146"/>
      <c r="J65" s="146"/>
      <c r="K65" s="146"/>
      <c r="L65" s="5"/>
    </row>
    <row r="66" spans="1:12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tr">
        <f>+A65</f>
        <v>หน่วยงาน : คณะบริหารธุรกิจและอุตสาหกรรมบริการ</v>
      </c>
      <c r="B95" s="160"/>
      <c r="C95" s="160"/>
      <c r="D95" s="161"/>
      <c r="E95" s="176" t="s">
        <v>3</v>
      </c>
      <c r="F95" s="176"/>
      <c r="G95" s="176"/>
      <c r="H95" s="146"/>
      <c r="I95" s="146"/>
      <c r="J95" s="146"/>
      <c r="K95" s="146"/>
      <c r="L95" s="5"/>
    </row>
    <row r="96" spans="1:12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>
      <c r="A104" s="24" t="s">
        <v>140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>
      <c r="A110" s="24" t="s">
        <v>141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tr">
        <f>+A94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tr">
        <f>+A95</f>
        <v>หน่วยงาน : คณะบริหารธุรกิจและอุตสาหกรรมบริการ</v>
      </c>
      <c r="B125" s="160"/>
      <c r="C125" s="160"/>
      <c r="D125" s="161"/>
      <c r="E125" s="176" t="s">
        <v>3</v>
      </c>
      <c r="F125" s="176"/>
      <c r="G125" s="176"/>
      <c r="H125" s="146"/>
      <c r="I125" s="146"/>
      <c r="J125" s="146"/>
      <c r="K125" s="146"/>
      <c r="L125" s="5"/>
    </row>
    <row r="126" spans="1:12">
      <c r="A126" s="6" t="s">
        <v>113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2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>
      <c r="A134" s="24" t="s">
        <v>140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>
      <c r="A140" s="24" t="s">
        <v>141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19.5" thickBot="1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</row>
    <row r="152" spans="1:12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</row>
    <row r="153" spans="1:1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</row>
    <row r="154" spans="1:12">
      <c r="A154" s="156" t="str">
        <f>+A64</f>
        <v>แผนงาน : จัดการศึกษาระดับอุดมศึกษา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</row>
    <row r="155" spans="1:12">
      <c r="A155" s="159" t="str">
        <f>+A95</f>
        <v>หน่วยงาน : คณะบริหารธุรกิจและอุตสาหกรรมบริการ</v>
      </c>
      <c r="B155" s="160"/>
      <c r="C155" s="160"/>
      <c r="D155" s="161"/>
      <c r="E155" s="176" t="s">
        <v>3</v>
      </c>
      <c r="F155" s="176"/>
      <c r="G155" s="176"/>
      <c r="H155" s="146"/>
      <c r="I155" s="146"/>
      <c r="J155" s="146"/>
      <c r="K155" s="146"/>
      <c r="L155" s="5"/>
    </row>
    <row r="156" spans="1:12">
      <c r="A156" s="6" t="s">
        <v>41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</row>
    <row r="157" spans="1:12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</row>
    <row r="160" spans="1:12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>
      <c r="A164" s="24" t="s">
        <v>140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>
      <c r="A170" s="24" t="s">
        <v>141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>
      <c r="A175" s="141" t="s">
        <v>117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19.5" thickBot="1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</row>
    <row r="182" spans="1:12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</row>
    <row r="183" spans="1:1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</row>
    <row r="184" spans="1:12">
      <c r="A184" s="156" t="str">
        <f>+A154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</row>
    <row r="185" spans="1:12">
      <c r="A185" s="159" t="str">
        <f>+A155</f>
        <v>หน่วยงาน : คณะบริหารธุรกิจและอุตสาหกรรมบริการ</v>
      </c>
      <c r="B185" s="160"/>
      <c r="C185" s="160"/>
      <c r="D185" s="161"/>
      <c r="E185" s="176" t="s">
        <v>3</v>
      </c>
      <c r="F185" s="176"/>
      <c r="G185" s="176"/>
      <c r="H185" s="146"/>
      <c r="I185" s="146"/>
      <c r="J185" s="146"/>
      <c r="K185" s="146"/>
      <c r="L185" s="5"/>
    </row>
    <row r="186" spans="1:12">
      <c r="A186" s="6" t="s">
        <v>39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</row>
    <row r="187" spans="1:12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</row>
    <row r="190" spans="1:12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>
      <c r="A194" s="24" t="s">
        <v>140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>
      <c r="A200" s="24" t="s">
        <v>141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19.5" thickBot="1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1499999999999999" header="0.31496062992125984" footer="0.31496062992125984"/>
  <pageSetup paperSize="9" scale="88" fitToHeight="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240"/>
  <sheetViews>
    <sheetView topLeftCell="A184" zoomScale="85" zoomScaleNormal="85" workbookViewId="0"/>
  </sheetViews>
  <sheetFormatPr defaultRowHeight="18.75"/>
  <cols>
    <col min="1" max="1" width="32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50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+D42+D72+D102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+D48+D78+D108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+D52+D82+D112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78</v>
      </c>
      <c r="B25" s="25">
        <f t="shared" si="0"/>
        <v>0</v>
      </c>
      <c r="C25" s="25">
        <f t="shared" si="0"/>
        <v>0</v>
      </c>
      <c r="D25" s="25">
        <f>+D55+D85</f>
        <v>0</v>
      </c>
      <c r="E25" s="25">
        <f t="shared" ref="E25:K25" si="11">+E55+E85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82</v>
      </c>
      <c r="B26" s="25">
        <f t="shared" si="0"/>
        <v>0</v>
      </c>
      <c r="C26" s="25">
        <f t="shared" si="0"/>
        <v>0</v>
      </c>
      <c r="D26" s="25">
        <f t="shared" ref="D26:K26" si="12">+D115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ref="D27:K28" si="13">+D57+D87+D117</f>
        <v>0</v>
      </c>
      <c r="E27" s="25">
        <f t="shared" si="13"/>
        <v>0</v>
      </c>
      <c r="F27" s="25">
        <f t="shared" si="13"/>
        <v>0</v>
      </c>
      <c r="G27" s="25">
        <f t="shared" si="13"/>
        <v>0</v>
      </c>
      <c r="H27" s="25">
        <f t="shared" si="13"/>
        <v>0</v>
      </c>
      <c r="I27" s="25">
        <f t="shared" si="13"/>
        <v>0</v>
      </c>
      <c r="J27" s="25">
        <f t="shared" si="13"/>
        <v>0</v>
      </c>
      <c r="K27" s="25">
        <f t="shared" si="13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3"/>
        <v>0</v>
      </c>
      <c r="E28" s="25">
        <f t="shared" si="13"/>
        <v>0</v>
      </c>
      <c r="F28" s="25">
        <f t="shared" si="13"/>
        <v>0</v>
      </c>
      <c r="G28" s="25">
        <f t="shared" si="13"/>
        <v>0</v>
      </c>
      <c r="H28" s="25">
        <f t="shared" si="13"/>
        <v>0</v>
      </c>
      <c r="I28" s="25">
        <f t="shared" si="13"/>
        <v>0</v>
      </c>
      <c r="J28" s="25">
        <f t="shared" si="13"/>
        <v>0</v>
      </c>
      <c r="K28" s="25">
        <f t="shared" si="13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4">+B16+B11</f>
        <v>0</v>
      </c>
      <c r="C29" s="30">
        <f t="shared" si="14"/>
        <v>0</v>
      </c>
      <c r="D29" s="30">
        <f t="shared" si="14"/>
        <v>0</v>
      </c>
      <c r="E29" s="30">
        <f t="shared" si="14"/>
        <v>0</v>
      </c>
      <c r="F29" s="30">
        <f t="shared" si="14"/>
        <v>0</v>
      </c>
      <c r="G29" s="30">
        <f t="shared" si="14"/>
        <v>0</v>
      </c>
      <c r="H29" s="30">
        <f t="shared" si="14"/>
        <v>0</v>
      </c>
      <c r="I29" s="30">
        <f t="shared" si="14"/>
        <v>0</v>
      </c>
      <c r="J29" s="30">
        <f t="shared" si="14"/>
        <v>0</v>
      </c>
      <c r="K29" s="30">
        <f t="shared" si="14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คณะอุตสาหกรรมเกษตร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5">+D41+F41+H41+J41</f>
        <v>0</v>
      </c>
      <c r="C41" s="22">
        <f t="shared" si="15"/>
        <v>0</v>
      </c>
      <c r="D41" s="22">
        <f t="shared" ref="D41:K41" si="16">SUM(D42:D44)</f>
        <v>0</v>
      </c>
      <c r="E41" s="22">
        <f t="shared" si="16"/>
        <v>0</v>
      </c>
      <c r="F41" s="22">
        <f t="shared" si="16"/>
        <v>0</v>
      </c>
      <c r="G41" s="22">
        <f t="shared" si="16"/>
        <v>0</v>
      </c>
      <c r="H41" s="22">
        <f t="shared" si="16"/>
        <v>0</v>
      </c>
      <c r="I41" s="22">
        <f t="shared" si="16"/>
        <v>0</v>
      </c>
      <c r="J41" s="22">
        <f t="shared" si="16"/>
        <v>0</v>
      </c>
      <c r="K41" s="22">
        <f t="shared" si="16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5"/>
        <v>0</v>
      </c>
      <c r="C42" s="25">
        <f t="shared" si="15"/>
        <v>0</v>
      </c>
      <c r="D42" s="25">
        <f t="shared" ref="D42:K44" si="17">+D132+D162</f>
        <v>0</v>
      </c>
      <c r="E42" s="25">
        <f t="shared" si="17"/>
        <v>0</v>
      </c>
      <c r="F42" s="25">
        <f t="shared" si="17"/>
        <v>0</v>
      </c>
      <c r="G42" s="25">
        <f t="shared" si="17"/>
        <v>0</v>
      </c>
      <c r="H42" s="25">
        <f t="shared" si="17"/>
        <v>0</v>
      </c>
      <c r="I42" s="25">
        <f t="shared" si="17"/>
        <v>0</v>
      </c>
      <c r="J42" s="25">
        <f t="shared" si="17"/>
        <v>0</v>
      </c>
      <c r="K42" s="25">
        <f t="shared" si="17"/>
        <v>0</v>
      </c>
      <c r="L42" s="37" t="str">
        <f t="shared" ref="L42:L59" si="18">IF(C42&gt;0,FIXED(C42/B42*100,2),"")</f>
        <v/>
      </c>
      <c r="N42" s="31"/>
      <c r="O42" s="35"/>
    </row>
    <row r="43" spans="1:15">
      <c r="A43" s="24" t="s">
        <v>18</v>
      </c>
      <c r="B43" s="25">
        <f t="shared" si="15"/>
        <v>0</v>
      </c>
      <c r="C43" s="25">
        <f t="shared" si="15"/>
        <v>0</v>
      </c>
      <c r="D43" s="25">
        <f t="shared" si="17"/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8"/>
        <v/>
      </c>
      <c r="N43" s="31"/>
      <c r="O43" s="35"/>
    </row>
    <row r="44" spans="1:15">
      <c r="A44" s="24" t="s">
        <v>140</v>
      </c>
      <c r="B44" s="25">
        <f t="shared" si="15"/>
        <v>0</v>
      </c>
      <c r="C44" s="25">
        <f t="shared" si="15"/>
        <v>0</v>
      </c>
      <c r="D44" s="25">
        <f t="shared" si="17"/>
        <v>0</v>
      </c>
      <c r="E44" s="25">
        <f t="shared" si="17"/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8"/>
        <v/>
      </c>
      <c r="N44" s="31"/>
      <c r="O44" s="35"/>
    </row>
    <row r="45" spans="1:15">
      <c r="A45" s="21" t="s">
        <v>19</v>
      </c>
      <c r="B45" s="22">
        <f t="shared" si="15"/>
        <v>0</v>
      </c>
      <c r="C45" s="22">
        <f t="shared" si="15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8"/>
        <v/>
      </c>
      <c r="N45" s="31"/>
      <c r="O45" s="35"/>
    </row>
    <row r="46" spans="1:15">
      <c r="A46" s="21" t="s">
        <v>20</v>
      </c>
      <c r="B46" s="22">
        <f t="shared" si="15"/>
        <v>0</v>
      </c>
      <c r="C46" s="22">
        <f t="shared" si="15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8"/>
        <v/>
      </c>
      <c r="N46" s="31"/>
      <c r="O46" s="35"/>
    </row>
    <row r="47" spans="1:15">
      <c r="A47" s="21" t="s">
        <v>21</v>
      </c>
      <c r="B47" s="22">
        <f t="shared" si="15"/>
        <v>0</v>
      </c>
      <c r="C47" s="22">
        <f t="shared" si="15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8"/>
        <v/>
      </c>
      <c r="N47" s="31"/>
      <c r="O47" s="35"/>
    </row>
    <row r="48" spans="1:15">
      <c r="A48" s="24" t="s">
        <v>22</v>
      </c>
      <c r="B48" s="25">
        <f t="shared" si="15"/>
        <v>0</v>
      </c>
      <c r="C48" s="25">
        <f t="shared" si="15"/>
        <v>0</v>
      </c>
      <c r="D48" s="25">
        <f t="shared" ref="D48:K50" si="22">+D138+D168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8"/>
        <v/>
      </c>
      <c r="N48" s="31"/>
      <c r="O48" s="35"/>
    </row>
    <row r="49" spans="1:15">
      <c r="A49" s="26" t="s">
        <v>23</v>
      </c>
      <c r="B49" s="25">
        <f t="shared" si="15"/>
        <v>0</v>
      </c>
      <c r="C49" s="25">
        <f t="shared" si="15"/>
        <v>0</v>
      </c>
      <c r="D49" s="25">
        <f t="shared" si="22"/>
        <v>0</v>
      </c>
      <c r="E49" s="25">
        <f t="shared" si="22"/>
        <v>0</v>
      </c>
      <c r="F49" s="25">
        <f t="shared" si="22"/>
        <v>0</v>
      </c>
      <c r="G49" s="25">
        <f t="shared" si="22"/>
        <v>0</v>
      </c>
      <c r="H49" s="25">
        <f t="shared" si="22"/>
        <v>0</v>
      </c>
      <c r="I49" s="25">
        <f t="shared" si="22"/>
        <v>0</v>
      </c>
      <c r="J49" s="25">
        <f t="shared" si="22"/>
        <v>0</v>
      </c>
      <c r="K49" s="25">
        <f t="shared" si="22"/>
        <v>0</v>
      </c>
      <c r="L49" s="37" t="str">
        <f t="shared" si="18"/>
        <v/>
      </c>
      <c r="N49" s="31"/>
      <c r="O49" s="35"/>
    </row>
    <row r="50" spans="1:15">
      <c r="A50" s="24" t="s">
        <v>141</v>
      </c>
      <c r="B50" s="25">
        <f t="shared" si="15"/>
        <v>0</v>
      </c>
      <c r="C50" s="25">
        <f t="shared" si="15"/>
        <v>0</v>
      </c>
      <c r="D50" s="25">
        <f t="shared" si="22"/>
        <v>0</v>
      </c>
      <c r="E50" s="25">
        <f t="shared" si="22"/>
        <v>0</v>
      </c>
      <c r="F50" s="25">
        <f t="shared" si="22"/>
        <v>0</v>
      </c>
      <c r="G50" s="25">
        <f t="shared" si="22"/>
        <v>0</v>
      </c>
      <c r="H50" s="25">
        <f t="shared" si="22"/>
        <v>0</v>
      </c>
      <c r="I50" s="25">
        <f t="shared" si="22"/>
        <v>0</v>
      </c>
      <c r="J50" s="25">
        <f t="shared" si="22"/>
        <v>0</v>
      </c>
      <c r="K50" s="25">
        <f t="shared" si="22"/>
        <v>0</v>
      </c>
      <c r="L50" s="37" t="str">
        <f t="shared" si="18"/>
        <v/>
      </c>
      <c r="N50" s="31"/>
      <c r="O50" s="35"/>
    </row>
    <row r="51" spans="1:15">
      <c r="A51" s="21" t="s">
        <v>24</v>
      </c>
      <c r="B51" s="22">
        <f t="shared" si="15"/>
        <v>0</v>
      </c>
      <c r="C51" s="22">
        <f t="shared" si="15"/>
        <v>0</v>
      </c>
      <c r="D51" s="22">
        <f t="shared" ref="D51:K51" si="23">+D52+D53</f>
        <v>0</v>
      </c>
      <c r="E51" s="22">
        <f t="shared" si="23"/>
        <v>0</v>
      </c>
      <c r="F51" s="22">
        <f t="shared" si="23"/>
        <v>0</v>
      </c>
      <c r="G51" s="22">
        <f t="shared" si="23"/>
        <v>0</v>
      </c>
      <c r="H51" s="22">
        <f t="shared" si="23"/>
        <v>0</v>
      </c>
      <c r="I51" s="22">
        <f t="shared" si="23"/>
        <v>0</v>
      </c>
      <c r="J51" s="22">
        <f t="shared" si="23"/>
        <v>0</v>
      </c>
      <c r="K51" s="22">
        <f t="shared" si="23"/>
        <v>0</v>
      </c>
      <c r="L51" s="23" t="str">
        <f t="shared" si="18"/>
        <v/>
      </c>
      <c r="N51" s="31"/>
      <c r="O51" s="35"/>
    </row>
    <row r="52" spans="1:15">
      <c r="A52" s="28" t="s">
        <v>25</v>
      </c>
      <c r="B52" s="25">
        <f t="shared" si="15"/>
        <v>0</v>
      </c>
      <c r="C52" s="25">
        <f t="shared" si="15"/>
        <v>0</v>
      </c>
      <c r="D52" s="25">
        <f t="shared" ref="D52:K53" si="24">+D142+D172</f>
        <v>0</v>
      </c>
      <c r="E52" s="25">
        <f t="shared" si="24"/>
        <v>0</v>
      </c>
      <c r="F52" s="25">
        <f t="shared" si="24"/>
        <v>0</v>
      </c>
      <c r="G52" s="25">
        <f t="shared" si="24"/>
        <v>0</v>
      </c>
      <c r="H52" s="25">
        <f t="shared" si="24"/>
        <v>0</v>
      </c>
      <c r="I52" s="25">
        <f t="shared" si="24"/>
        <v>0</v>
      </c>
      <c r="J52" s="25">
        <f t="shared" si="24"/>
        <v>0</v>
      </c>
      <c r="K52" s="25">
        <f t="shared" si="24"/>
        <v>0</v>
      </c>
      <c r="L52" s="37" t="str">
        <f t="shared" si="18"/>
        <v/>
      </c>
      <c r="N52" s="31"/>
      <c r="O52" s="35"/>
    </row>
    <row r="53" spans="1:15">
      <c r="A53" s="28" t="s">
        <v>26</v>
      </c>
      <c r="B53" s="25">
        <f t="shared" si="15"/>
        <v>0</v>
      </c>
      <c r="C53" s="25">
        <f t="shared" si="15"/>
        <v>0</v>
      </c>
      <c r="D53" s="25">
        <f t="shared" si="24"/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8"/>
        <v/>
      </c>
      <c r="N53" s="31"/>
      <c r="O53" s="35"/>
    </row>
    <row r="54" spans="1:15">
      <c r="A54" s="21" t="s">
        <v>27</v>
      </c>
      <c r="B54" s="22">
        <f t="shared" si="15"/>
        <v>0</v>
      </c>
      <c r="C54" s="22">
        <f t="shared" si="15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8"/>
        <v/>
      </c>
      <c r="N54" s="31"/>
      <c r="O54" s="35"/>
    </row>
    <row r="55" spans="1:15">
      <c r="A55" s="28" t="str">
        <f>+A145</f>
        <v xml:space="preserve">     2.4.1 เงินอุดหนุนค่าสมาชิก/สมาคม</v>
      </c>
      <c r="B55" s="25">
        <f t="shared" si="15"/>
        <v>0</v>
      </c>
      <c r="C55" s="25">
        <f t="shared" si="15"/>
        <v>0</v>
      </c>
      <c r="D55" s="25">
        <f t="shared" ref="D55:K58" si="26">+D145+D175</f>
        <v>0</v>
      </c>
      <c r="E55" s="25">
        <f t="shared" si="26"/>
        <v>0</v>
      </c>
      <c r="F55" s="25">
        <f t="shared" si="26"/>
        <v>0</v>
      </c>
      <c r="G55" s="25">
        <f t="shared" si="26"/>
        <v>0</v>
      </c>
      <c r="H55" s="25">
        <f t="shared" si="26"/>
        <v>0</v>
      </c>
      <c r="I55" s="25">
        <f t="shared" si="26"/>
        <v>0</v>
      </c>
      <c r="J55" s="25">
        <f t="shared" si="26"/>
        <v>0</v>
      </c>
      <c r="K55" s="25">
        <f t="shared" si="26"/>
        <v>0</v>
      </c>
      <c r="L55" s="37" t="str">
        <f t="shared" si="18"/>
        <v/>
      </c>
      <c r="N55" s="31"/>
      <c r="O55" s="35"/>
    </row>
    <row r="56" spans="1:15">
      <c r="A56" s="28" t="s">
        <v>29</v>
      </c>
      <c r="B56" s="25">
        <f t="shared" si="15"/>
        <v>0</v>
      </c>
      <c r="C56" s="25">
        <f t="shared" si="15"/>
        <v>0</v>
      </c>
      <c r="D56" s="25">
        <f t="shared" si="26"/>
        <v>0</v>
      </c>
      <c r="E56" s="25">
        <f t="shared" si="26"/>
        <v>0</v>
      </c>
      <c r="F56" s="25">
        <f t="shared" si="26"/>
        <v>0</v>
      </c>
      <c r="G56" s="25">
        <f t="shared" si="26"/>
        <v>0</v>
      </c>
      <c r="H56" s="25">
        <f t="shared" si="26"/>
        <v>0</v>
      </c>
      <c r="I56" s="25">
        <f t="shared" si="26"/>
        <v>0</v>
      </c>
      <c r="J56" s="25">
        <f t="shared" si="26"/>
        <v>0</v>
      </c>
      <c r="K56" s="25">
        <f t="shared" si="26"/>
        <v>0</v>
      </c>
      <c r="L56" s="37" t="str">
        <f t="shared" si="18"/>
        <v/>
      </c>
      <c r="N56" s="31"/>
      <c r="O56" s="35"/>
    </row>
    <row r="57" spans="1:15">
      <c r="A57" s="28" t="s">
        <v>30</v>
      </c>
      <c r="B57" s="25">
        <f t="shared" si="15"/>
        <v>0</v>
      </c>
      <c r="C57" s="25">
        <f t="shared" si="15"/>
        <v>0</v>
      </c>
      <c r="D57" s="25">
        <f t="shared" si="26"/>
        <v>0</v>
      </c>
      <c r="E57" s="25">
        <f t="shared" si="26"/>
        <v>0</v>
      </c>
      <c r="F57" s="25">
        <f t="shared" si="26"/>
        <v>0</v>
      </c>
      <c r="G57" s="25">
        <f t="shared" si="26"/>
        <v>0</v>
      </c>
      <c r="H57" s="25">
        <f t="shared" si="26"/>
        <v>0</v>
      </c>
      <c r="I57" s="25">
        <f t="shared" si="26"/>
        <v>0</v>
      </c>
      <c r="J57" s="25">
        <f t="shared" si="26"/>
        <v>0</v>
      </c>
      <c r="K57" s="25">
        <f t="shared" si="26"/>
        <v>0</v>
      </c>
      <c r="L57" s="37" t="str">
        <f t="shared" si="18"/>
        <v/>
      </c>
      <c r="N57" s="31"/>
      <c r="O57" s="35"/>
    </row>
    <row r="58" spans="1:15" ht="19.5" thickBot="1">
      <c r="A58" s="28" t="s">
        <v>31</v>
      </c>
      <c r="B58" s="25">
        <f t="shared" si="15"/>
        <v>0</v>
      </c>
      <c r="C58" s="25">
        <f t="shared" si="15"/>
        <v>0</v>
      </c>
      <c r="D58" s="25">
        <f t="shared" si="26"/>
        <v>0</v>
      </c>
      <c r="E58" s="25">
        <f t="shared" si="26"/>
        <v>0</v>
      </c>
      <c r="F58" s="25">
        <f t="shared" si="26"/>
        <v>0</v>
      </c>
      <c r="G58" s="25">
        <f t="shared" si="26"/>
        <v>0</v>
      </c>
      <c r="H58" s="25">
        <f t="shared" si="26"/>
        <v>0</v>
      </c>
      <c r="I58" s="25">
        <f t="shared" si="26"/>
        <v>0</v>
      </c>
      <c r="J58" s="25">
        <f t="shared" si="26"/>
        <v>0</v>
      </c>
      <c r="K58" s="25">
        <f t="shared" si="26"/>
        <v>0</v>
      </c>
      <c r="L58" s="38" t="str">
        <f t="shared" si="18"/>
        <v/>
      </c>
      <c r="N58" s="31"/>
      <c r="O58" s="35"/>
    </row>
    <row r="59" spans="1:1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8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tr">
        <f>+A35</f>
        <v>หน่วยงาน : คณะอุตสาหกรรมเกษตร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8">+D71+F71+H71+J71</f>
        <v>0</v>
      </c>
      <c r="C71" s="22">
        <f t="shared" si="28"/>
        <v>0</v>
      </c>
      <c r="D71" s="22">
        <f t="shared" ref="D71:K71" si="29">SUM(D72:D74)</f>
        <v>0</v>
      </c>
      <c r="E71" s="22">
        <f t="shared" si="29"/>
        <v>0</v>
      </c>
      <c r="F71" s="22">
        <f t="shared" si="29"/>
        <v>0</v>
      </c>
      <c r="G71" s="22">
        <f t="shared" si="29"/>
        <v>0</v>
      </c>
      <c r="H71" s="22">
        <f t="shared" si="29"/>
        <v>0</v>
      </c>
      <c r="I71" s="22">
        <f t="shared" si="29"/>
        <v>0</v>
      </c>
      <c r="J71" s="22">
        <f t="shared" si="29"/>
        <v>0</v>
      </c>
      <c r="K71" s="22">
        <f t="shared" si="29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8"/>
        <v>0</v>
      </c>
      <c r="C72" s="25">
        <f t="shared" si="28"/>
        <v>0</v>
      </c>
      <c r="D72" s="25">
        <f t="shared" ref="D72:K74" si="30">+D192+D223</f>
        <v>0</v>
      </c>
      <c r="E72" s="25">
        <f t="shared" si="30"/>
        <v>0</v>
      </c>
      <c r="F72" s="25">
        <f t="shared" si="30"/>
        <v>0</v>
      </c>
      <c r="G72" s="25">
        <f t="shared" si="30"/>
        <v>0</v>
      </c>
      <c r="H72" s="25">
        <f t="shared" si="30"/>
        <v>0</v>
      </c>
      <c r="I72" s="25">
        <f t="shared" si="30"/>
        <v>0</v>
      </c>
      <c r="J72" s="25">
        <f t="shared" si="30"/>
        <v>0</v>
      </c>
      <c r="K72" s="25">
        <f t="shared" si="30"/>
        <v>0</v>
      </c>
      <c r="L72" s="37" t="str">
        <f t="shared" ref="L72:L89" si="31">IF(C72&gt;0,FIXED(C72/B72*100,2),"")</f>
        <v/>
      </c>
      <c r="N72" s="31"/>
      <c r="O72" s="35"/>
    </row>
    <row r="73" spans="1:15">
      <c r="A73" s="24" t="s">
        <v>18</v>
      </c>
      <c r="B73" s="25">
        <f t="shared" si="28"/>
        <v>0</v>
      </c>
      <c r="C73" s="25">
        <f t="shared" si="28"/>
        <v>0</v>
      </c>
      <c r="D73" s="25">
        <f t="shared" si="30"/>
        <v>0</v>
      </c>
      <c r="E73" s="25">
        <f t="shared" si="30"/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31"/>
        <v/>
      </c>
      <c r="N73" s="31"/>
      <c r="O73" s="35"/>
    </row>
    <row r="74" spans="1:15">
      <c r="A74" s="24" t="s">
        <v>140</v>
      </c>
      <c r="B74" s="25">
        <f t="shared" si="28"/>
        <v>0</v>
      </c>
      <c r="C74" s="25">
        <f t="shared" si="28"/>
        <v>0</v>
      </c>
      <c r="D74" s="25">
        <f t="shared" si="30"/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31"/>
        <v/>
      </c>
      <c r="N74" s="31"/>
      <c r="O74" s="35"/>
    </row>
    <row r="75" spans="1:1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32">+D76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1"/>
        <v/>
      </c>
      <c r="N75" s="31"/>
      <c r="O75" s="35"/>
    </row>
    <row r="76" spans="1:1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3">+D77+D80+D81+D84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1"/>
        <v/>
      </c>
      <c r="N76" s="31"/>
      <c r="O76" s="35"/>
    </row>
    <row r="77" spans="1:1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4">+D78+D79</f>
        <v>0</v>
      </c>
      <c r="E77" s="22">
        <f t="shared" si="34"/>
        <v>0</v>
      </c>
      <c r="F77" s="22">
        <f t="shared" si="34"/>
        <v>0</v>
      </c>
      <c r="G77" s="22">
        <f t="shared" si="34"/>
        <v>0</v>
      </c>
      <c r="H77" s="22">
        <f t="shared" si="34"/>
        <v>0</v>
      </c>
      <c r="I77" s="22">
        <f t="shared" si="34"/>
        <v>0</v>
      </c>
      <c r="J77" s="22">
        <f t="shared" si="34"/>
        <v>0</v>
      </c>
      <c r="K77" s="22">
        <f t="shared" si="34"/>
        <v>0</v>
      </c>
      <c r="L77" s="23" t="str">
        <f t="shared" si="31"/>
        <v/>
      </c>
      <c r="N77" s="31"/>
      <c r="O77" s="35"/>
    </row>
    <row r="78" spans="1:15">
      <c r="A78" s="24" t="s">
        <v>22</v>
      </c>
      <c r="B78" s="25">
        <f t="shared" si="28"/>
        <v>0</v>
      </c>
      <c r="C78" s="25">
        <f t="shared" si="28"/>
        <v>0</v>
      </c>
      <c r="D78" s="25">
        <f t="shared" ref="D78:K80" si="35">+D198+D229</f>
        <v>0</v>
      </c>
      <c r="E78" s="25">
        <f t="shared" si="35"/>
        <v>0</v>
      </c>
      <c r="F78" s="25">
        <f t="shared" si="35"/>
        <v>0</v>
      </c>
      <c r="G78" s="25">
        <f t="shared" si="35"/>
        <v>0</v>
      </c>
      <c r="H78" s="25">
        <f t="shared" si="35"/>
        <v>0</v>
      </c>
      <c r="I78" s="25">
        <f t="shared" si="35"/>
        <v>0</v>
      </c>
      <c r="J78" s="25">
        <f t="shared" si="35"/>
        <v>0</v>
      </c>
      <c r="K78" s="25">
        <f t="shared" si="35"/>
        <v>0</v>
      </c>
      <c r="L78" s="37" t="str">
        <f t="shared" si="31"/>
        <v/>
      </c>
      <c r="N78" s="31"/>
      <c r="O78" s="35"/>
    </row>
    <row r="79" spans="1:15">
      <c r="A79" s="26" t="s">
        <v>23</v>
      </c>
      <c r="B79" s="25">
        <f t="shared" si="28"/>
        <v>0</v>
      </c>
      <c r="C79" s="25">
        <f t="shared" si="28"/>
        <v>0</v>
      </c>
      <c r="D79" s="25">
        <f t="shared" si="35"/>
        <v>0</v>
      </c>
      <c r="E79" s="25">
        <f t="shared" si="35"/>
        <v>0</v>
      </c>
      <c r="F79" s="25">
        <f t="shared" si="35"/>
        <v>0</v>
      </c>
      <c r="G79" s="25">
        <f t="shared" si="35"/>
        <v>0</v>
      </c>
      <c r="H79" s="25">
        <f t="shared" si="35"/>
        <v>0</v>
      </c>
      <c r="I79" s="25">
        <f t="shared" si="35"/>
        <v>0</v>
      </c>
      <c r="J79" s="25">
        <f t="shared" si="35"/>
        <v>0</v>
      </c>
      <c r="K79" s="25">
        <f t="shared" si="35"/>
        <v>0</v>
      </c>
      <c r="L79" s="37" t="str">
        <f t="shared" si="31"/>
        <v/>
      </c>
      <c r="N79" s="31"/>
      <c r="O79" s="35"/>
    </row>
    <row r="80" spans="1:15">
      <c r="A80" s="24" t="s">
        <v>141</v>
      </c>
      <c r="B80" s="25">
        <f t="shared" si="28"/>
        <v>0</v>
      </c>
      <c r="C80" s="25">
        <f t="shared" si="28"/>
        <v>0</v>
      </c>
      <c r="D80" s="25">
        <f t="shared" si="35"/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1"/>
        <v/>
      </c>
      <c r="N80" s="31"/>
      <c r="O80" s="35"/>
    </row>
    <row r="81" spans="1:1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6">+D82+D83</f>
        <v>0</v>
      </c>
      <c r="E81" s="22">
        <f t="shared" si="36"/>
        <v>0</v>
      </c>
      <c r="F81" s="22">
        <f t="shared" si="36"/>
        <v>0</v>
      </c>
      <c r="G81" s="22">
        <f t="shared" si="36"/>
        <v>0</v>
      </c>
      <c r="H81" s="22">
        <f t="shared" si="36"/>
        <v>0</v>
      </c>
      <c r="I81" s="22">
        <f t="shared" si="36"/>
        <v>0</v>
      </c>
      <c r="J81" s="22">
        <f t="shared" si="36"/>
        <v>0</v>
      </c>
      <c r="K81" s="22">
        <f t="shared" si="36"/>
        <v>0</v>
      </c>
      <c r="L81" s="23" t="str">
        <f t="shared" si="31"/>
        <v/>
      </c>
      <c r="N81" s="31"/>
      <c r="O81" s="35"/>
    </row>
    <row r="82" spans="1:15">
      <c r="A82" s="28" t="s">
        <v>25</v>
      </c>
      <c r="B82" s="25">
        <f t="shared" si="28"/>
        <v>0</v>
      </c>
      <c r="C82" s="25">
        <f t="shared" si="28"/>
        <v>0</v>
      </c>
      <c r="D82" s="25">
        <f t="shared" ref="D82:K83" si="37">+D202+D233</f>
        <v>0</v>
      </c>
      <c r="E82" s="25">
        <f t="shared" si="37"/>
        <v>0</v>
      </c>
      <c r="F82" s="25">
        <f t="shared" si="37"/>
        <v>0</v>
      </c>
      <c r="G82" s="25">
        <f t="shared" si="37"/>
        <v>0</v>
      </c>
      <c r="H82" s="25">
        <f t="shared" si="37"/>
        <v>0</v>
      </c>
      <c r="I82" s="25">
        <f t="shared" si="37"/>
        <v>0</v>
      </c>
      <c r="J82" s="25">
        <f t="shared" si="37"/>
        <v>0</v>
      </c>
      <c r="K82" s="25">
        <f t="shared" si="37"/>
        <v>0</v>
      </c>
      <c r="L82" s="37" t="str">
        <f t="shared" si="31"/>
        <v/>
      </c>
      <c r="N82" s="31"/>
      <c r="O82" s="35"/>
    </row>
    <row r="83" spans="1:15">
      <c r="A83" s="28" t="s">
        <v>26</v>
      </c>
      <c r="B83" s="25">
        <f t="shared" si="28"/>
        <v>0</v>
      </c>
      <c r="C83" s="25">
        <f t="shared" si="28"/>
        <v>0</v>
      </c>
      <c r="D83" s="25">
        <f t="shared" si="37"/>
        <v>0</v>
      </c>
      <c r="E83" s="25">
        <f t="shared" si="37"/>
        <v>0</v>
      </c>
      <c r="F83" s="25">
        <f t="shared" si="37"/>
        <v>0</v>
      </c>
      <c r="G83" s="25">
        <f t="shared" si="37"/>
        <v>0</v>
      </c>
      <c r="H83" s="25">
        <f t="shared" si="37"/>
        <v>0</v>
      </c>
      <c r="I83" s="25">
        <f t="shared" si="37"/>
        <v>0</v>
      </c>
      <c r="J83" s="25">
        <f t="shared" si="37"/>
        <v>0</v>
      </c>
      <c r="K83" s="25">
        <f t="shared" si="37"/>
        <v>0</v>
      </c>
      <c r="L83" s="37" t="str">
        <f t="shared" si="31"/>
        <v/>
      </c>
      <c r="N83" s="31"/>
      <c r="O83" s="35"/>
    </row>
    <row r="84" spans="1:1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8">SUM(D85:D88)</f>
        <v>0</v>
      </c>
      <c r="E84" s="22">
        <f t="shared" si="38"/>
        <v>0</v>
      </c>
      <c r="F84" s="22">
        <f t="shared" si="38"/>
        <v>0</v>
      </c>
      <c r="G84" s="22">
        <f t="shared" si="38"/>
        <v>0</v>
      </c>
      <c r="H84" s="22">
        <f t="shared" si="38"/>
        <v>0</v>
      </c>
      <c r="I84" s="22">
        <f t="shared" si="38"/>
        <v>0</v>
      </c>
      <c r="J84" s="22">
        <f t="shared" si="38"/>
        <v>0</v>
      </c>
      <c r="K84" s="22">
        <f t="shared" si="38"/>
        <v>0</v>
      </c>
      <c r="L84" s="23" t="str">
        <f t="shared" si="31"/>
        <v/>
      </c>
      <c r="N84" s="31"/>
      <c r="O84" s="35"/>
    </row>
    <row r="85" spans="1:15">
      <c r="A85" s="28" t="s">
        <v>28</v>
      </c>
      <c r="B85" s="25">
        <f t="shared" si="28"/>
        <v>0</v>
      </c>
      <c r="C85" s="25">
        <f t="shared" si="28"/>
        <v>0</v>
      </c>
      <c r="D85" s="25">
        <f t="shared" ref="D85:K88" si="39">+D205+D236</f>
        <v>0</v>
      </c>
      <c r="E85" s="25">
        <f t="shared" si="39"/>
        <v>0</v>
      </c>
      <c r="F85" s="25">
        <f t="shared" si="39"/>
        <v>0</v>
      </c>
      <c r="G85" s="25">
        <f t="shared" si="39"/>
        <v>0</v>
      </c>
      <c r="H85" s="25">
        <f t="shared" si="39"/>
        <v>0</v>
      </c>
      <c r="I85" s="25">
        <f t="shared" si="39"/>
        <v>0</v>
      </c>
      <c r="J85" s="25">
        <f t="shared" si="39"/>
        <v>0</v>
      </c>
      <c r="K85" s="25">
        <f t="shared" si="39"/>
        <v>0</v>
      </c>
      <c r="L85" s="37" t="str">
        <f t="shared" si="31"/>
        <v/>
      </c>
      <c r="N85" s="31"/>
      <c r="O85" s="35"/>
    </row>
    <row r="86" spans="1:15">
      <c r="A86" s="28" t="s">
        <v>29</v>
      </c>
      <c r="B86" s="25">
        <f t="shared" si="28"/>
        <v>0</v>
      </c>
      <c r="C86" s="25">
        <f t="shared" si="28"/>
        <v>0</v>
      </c>
      <c r="D86" s="25">
        <f t="shared" si="39"/>
        <v>0</v>
      </c>
      <c r="E86" s="25">
        <f t="shared" si="39"/>
        <v>0</v>
      </c>
      <c r="F86" s="25">
        <f t="shared" si="39"/>
        <v>0</v>
      </c>
      <c r="G86" s="25">
        <f t="shared" si="39"/>
        <v>0</v>
      </c>
      <c r="H86" s="25">
        <f t="shared" si="39"/>
        <v>0</v>
      </c>
      <c r="I86" s="25">
        <f t="shared" si="39"/>
        <v>0</v>
      </c>
      <c r="J86" s="25">
        <f t="shared" si="39"/>
        <v>0</v>
      </c>
      <c r="K86" s="25">
        <f t="shared" si="39"/>
        <v>0</v>
      </c>
      <c r="L86" s="37" t="str">
        <f t="shared" si="31"/>
        <v/>
      </c>
      <c r="N86" s="31"/>
      <c r="O86" s="35"/>
    </row>
    <row r="87" spans="1:15">
      <c r="A87" s="28" t="s">
        <v>30</v>
      </c>
      <c r="B87" s="25">
        <f t="shared" si="28"/>
        <v>0</v>
      </c>
      <c r="C87" s="25">
        <f t="shared" si="28"/>
        <v>0</v>
      </c>
      <c r="D87" s="25">
        <f t="shared" si="39"/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1"/>
        <v/>
      </c>
      <c r="N87" s="31"/>
      <c r="O87" s="35"/>
    </row>
    <row r="88" spans="1:15" ht="19.5" thickBot="1">
      <c r="A88" s="28" t="s">
        <v>31</v>
      </c>
      <c r="B88" s="25">
        <f t="shared" si="28"/>
        <v>0</v>
      </c>
      <c r="C88" s="25">
        <f t="shared" si="28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8" t="str">
        <f t="shared" si="31"/>
        <v/>
      </c>
      <c r="N88" s="31"/>
      <c r="O88" s="35"/>
    </row>
    <row r="89" spans="1:15">
      <c r="A89" s="29" t="s">
        <v>32</v>
      </c>
      <c r="B89" s="30">
        <f t="shared" ref="B89:K89" si="40">+B76+B71</f>
        <v>0</v>
      </c>
      <c r="C89" s="30">
        <f t="shared" si="40"/>
        <v>0</v>
      </c>
      <c r="D89" s="30">
        <f t="shared" si="40"/>
        <v>0</v>
      </c>
      <c r="E89" s="30">
        <f t="shared" si="40"/>
        <v>0</v>
      </c>
      <c r="F89" s="30">
        <f t="shared" si="40"/>
        <v>0</v>
      </c>
      <c r="G89" s="30">
        <f t="shared" si="40"/>
        <v>0</v>
      </c>
      <c r="H89" s="30">
        <f t="shared" si="40"/>
        <v>0</v>
      </c>
      <c r="I89" s="30">
        <f t="shared" si="40"/>
        <v>0</v>
      </c>
      <c r="J89" s="30">
        <f t="shared" si="40"/>
        <v>0</v>
      </c>
      <c r="K89" s="30">
        <f t="shared" si="40"/>
        <v>0</v>
      </c>
      <c r="L89" s="39" t="str">
        <f t="shared" si="31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36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tr">
        <f>+A65</f>
        <v>หน่วยงาน : คณะอุตสาหกรรมเกษตร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/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 t="shared" ref="B101:C118" si="41">+D101+F101+H101+J101</f>
        <v>0</v>
      </c>
      <c r="C101" s="22">
        <f t="shared" si="41"/>
        <v>0</v>
      </c>
      <c r="D101" s="22">
        <f t="shared" ref="D101:K101" si="42">SUM(D102:D104)</f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0</v>
      </c>
      <c r="K101" s="22">
        <f t="shared" si="42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si="41"/>
        <v>0</v>
      </c>
      <c r="C102" s="25">
        <f t="shared" si="41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3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1"/>
        <v>0</v>
      </c>
      <c r="C103" s="25">
        <f t="shared" si="41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3"/>
        <v/>
      </c>
      <c r="N103" s="31"/>
      <c r="O103" s="35"/>
    </row>
    <row r="104" spans="1:15">
      <c r="A104" s="24" t="s">
        <v>140</v>
      </c>
      <c r="B104" s="25">
        <f t="shared" si="41"/>
        <v>0</v>
      </c>
      <c r="C104" s="25">
        <f t="shared" si="41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3"/>
        <v/>
      </c>
      <c r="N104" s="31"/>
      <c r="O104" s="35"/>
    </row>
    <row r="105" spans="1:1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4">+D106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3"/>
        <v/>
      </c>
      <c r="N105" s="31"/>
      <c r="O105" s="35"/>
    </row>
    <row r="106" spans="1:1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5">+D107+D110+D111+D114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3"/>
        <v/>
      </c>
      <c r="N106" s="31"/>
      <c r="O106" s="35"/>
    </row>
    <row r="107" spans="1:1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6">+D108+D109</f>
        <v>0</v>
      </c>
      <c r="E107" s="22">
        <f t="shared" si="46"/>
        <v>0</v>
      </c>
      <c r="F107" s="22">
        <f t="shared" si="46"/>
        <v>0</v>
      </c>
      <c r="G107" s="22">
        <f t="shared" si="46"/>
        <v>0</v>
      </c>
      <c r="H107" s="22">
        <f t="shared" si="46"/>
        <v>0</v>
      </c>
      <c r="I107" s="22">
        <f t="shared" si="46"/>
        <v>0</v>
      </c>
      <c r="J107" s="22">
        <f t="shared" si="46"/>
        <v>0</v>
      </c>
      <c r="K107" s="22">
        <f t="shared" si="46"/>
        <v>0</v>
      </c>
      <c r="L107" s="23" t="str">
        <f t="shared" si="43"/>
        <v/>
      </c>
      <c r="N107" s="31"/>
      <c r="O107" s="35"/>
    </row>
    <row r="108" spans="1:15">
      <c r="A108" s="24" t="s">
        <v>22</v>
      </c>
      <c r="B108" s="25">
        <f t="shared" si="41"/>
        <v>0</v>
      </c>
      <c r="C108" s="25">
        <f t="shared" si="41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3"/>
        <v/>
      </c>
      <c r="N108" s="31"/>
      <c r="O108" s="35"/>
    </row>
    <row r="109" spans="1:1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5"/>
      <c r="L109" s="37" t="str">
        <f t="shared" si="43"/>
        <v/>
      </c>
      <c r="N109" s="31"/>
      <c r="O109" s="35"/>
    </row>
    <row r="110" spans="1:15">
      <c r="A110" s="24" t="s">
        <v>141</v>
      </c>
      <c r="B110" s="25">
        <f t="shared" si="41"/>
        <v>0</v>
      </c>
      <c r="C110" s="25">
        <f t="shared" si="41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3"/>
        <v/>
      </c>
      <c r="N110" s="31"/>
      <c r="O110" s="35"/>
    </row>
    <row r="111" spans="1:1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47">+D112+D113</f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0</v>
      </c>
      <c r="K111" s="22">
        <f t="shared" si="47"/>
        <v>0</v>
      </c>
      <c r="L111" s="23" t="str">
        <f t="shared" si="43"/>
        <v/>
      </c>
      <c r="N111" s="31"/>
      <c r="O111" s="35"/>
    </row>
    <row r="112" spans="1:15">
      <c r="A112" s="28" t="s">
        <v>25</v>
      </c>
      <c r="B112" s="25">
        <f t="shared" si="41"/>
        <v>0</v>
      </c>
      <c r="C112" s="25">
        <f t="shared" si="41"/>
        <v>0</v>
      </c>
      <c r="D112" s="25"/>
      <c r="E112" s="25"/>
      <c r="F112" s="25"/>
      <c r="G112" s="25"/>
      <c r="H112" s="25"/>
      <c r="I112" s="25"/>
      <c r="J112" s="25"/>
      <c r="K112" s="25"/>
      <c r="L112" s="37" t="str">
        <f t="shared" si="43"/>
        <v/>
      </c>
      <c r="N112" s="31"/>
      <c r="O112" s="35"/>
    </row>
    <row r="113" spans="1:15">
      <c r="A113" s="28" t="s">
        <v>26</v>
      </c>
      <c r="B113" s="25">
        <f t="shared" si="41"/>
        <v>0</v>
      </c>
      <c r="C113" s="25">
        <f t="shared" si="41"/>
        <v>0</v>
      </c>
      <c r="D113" s="25"/>
      <c r="E113" s="25"/>
      <c r="F113" s="25"/>
      <c r="G113" s="25"/>
      <c r="H113" s="25"/>
      <c r="I113" s="25"/>
      <c r="J113" s="25"/>
      <c r="K113" s="25"/>
      <c r="L113" s="37" t="str">
        <f t="shared" si="43"/>
        <v/>
      </c>
      <c r="N113" s="31"/>
      <c r="O113" s="35"/>
    </row>
    <row r="114" spans="1:1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48">SUM(D115:D118)</f>
        <v>0</v>
      </c>
      <c r="E114" s="22">
        <f t="shared" si="48"/>
        <v>0</v>
      </c>
      <c r="F114" s="22">
        <f t="shared" si="48"/>
        <v>0</v>
      </c>
      <c r="G114" s="22">
        <f t="shared" si="48"/>
        <v>0</v>
      </c>
      <c r="H114" s="22">
        <f t="shared" si="48"/>
        <v>0</v>
      </c>
      <c r="I114" s="22">
        <f t="shared" si="48"/>
        <v>0</v>
      </c>
      <c r="J114" s="22">
        <f t="shared" si="48"/>
        <v>0</v>
      </c>
      <c r="K114" s="22">
        <f t="shared" si="48"/>
        <v>0</v>
      </c>
      <c r="L114" s="23" t="str">
        <f t="shared" si="43"/>
        <v/>
      </c>
      <c r="N114" s="31"/>
      <c r="O114" s="35"/>
    </row>
    <row r="115" spans="1:15">
      <c r="A115" s="28"/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3"/>
        <v/>
      </c>
      <c r="N115" s="31"/>
      <c r="O115" s="35"/>
    </row>
    <row r="116" spans="1:1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3"/>
        <v/>
      </c>
      <c r="N116" s="31"/>
      <c r="O116" s="35"/>
    </row>
    <row r="117" spans="1:1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3"/>
        <v/>
      </c>
      <c r="N117" s="31"/>
      <c r="O117" s="35"/>
    </row>
    <row r="118" spans="1:15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3"/>
        <v/>
      </c>
      <c r="N118" s="31"/>
      <c r="O118" s="35"/>
    </row>
    <row r="119" spans="1:15">
      <c r="A119" s="29" t="s">
        <v>32</v>
      </c>
      <c r="B119" s="30">
        <f t="shared" ref="B119:K119" si="49">+B106+B101</f>
        <v>0</v>
      </c>
      <c r="C119" s="30">
        <f t="shared" si="49"/>
        <v>0</v>
      </c>
      <c r="D119" s="30">
        <f t="shared" si="49"/>
        <v>0</v>
      </c>
      <c r="E119" s="30">
        <f t="shared" si="49"/>
        <v>0</v>
      </c>
      <c r="F119" s="30">
        <f t="shared" si="49"/>
        <v>0</v>
      </c>
      <c r="G119" s="30">
        <f t="shared" si="49"/>
        <v>0</v>
      </c>
      <c r="H119" s="30">
        <f t="shared" si="49"/>
        <v>0</v>
      </c>
      <c r="I119" s="30">
        <f t="shared" si="49"/>
        <v>0</v>
      </c>
      <c r="J119" s="30">
        <f t="shared" si="49"/>
        <v>0</v>
      </c>
      <c r="K119" s="30">
        <f t="shared" si="49"/>
        <v>0</v>
      </c>
      <c r="L119" s="39" t="str">
        <f t="shared" si="43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tr">
        <f>+A154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tr">
        <f>+A95</f>
        <v>หน่วยงาน : คณะอุตสาหกรรมเกษตร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38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0">SUM(D132:D134)</f>
        <v>0</v>
      </c>
      <c r="E131" s="22">
        <f t="shared" si="50"/>
        <v>0</v>
      </c>
      <c r="F131" s="22">
        <f t="shared" si="50"/>
        <v>0</v>
      </c>
      <c r="G131" s="22">
        <f t="shared" si="50"/>
        <v>0</v>
      </c>
      <c r="H131" s="22">
        <f t="shared" si="50"/>
        <v>0</v>
      </c>
      <c r="I131" s="22">
        <f t="shared" si="50"/>
        <v>0</v>
      </c>
      <c r="J131" s="22">
        <f t="shared" si="50"/>
        <v>0</v>
      </c>
      <c r="K131" s="22">
        <f t="shared" si="50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51">+D132+F132+H132+J132</f>
        <v>0</v>
      </c>
      <c r="C132" s="25">
        <f t="shared" si="51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2">IF(C132&gt;0,FIXED(C132/B132*100,2),"")</f>
        <v/>
      </c>
      <c r="N132" s="31"/>
      <c r="O132" s="35"/>
    </row>
    <row r="133" spans="1:15">
      <c r="A133" s="24" t="s">
        <v>18</v>
      </c>
      <c r="B133" s="25">
        <f t="shared" si="51"/>
        <v>0</v>
      </c>
      <c r="C133" s="25">
        <f t="shared" si="51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2"/>
        <v/>
      </c>
      <c r="N133" s="31"/>
      <c r="O133" s="35"/>
    </row>
    <row r="134" spans="1:15">
      <c r="A134" s="24" t="s">
        <v>140</v>
      </c>
      <c r="B134" s="25">
        <f t="shared" si="51"/>
        <v>0</v>
      </c>
      <c r="C134" s="25">
        <f t="shared" si="51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2"/>
        <v/>
      </c>
      <c r="N134" s="31"/>
      <c r="O134" s="35"/>
    </row>
    <row r="135" spans="1:15">
      <c r="A135" s="21" t="s">
        <v>19</v>
      </c>
      <c r="B135" s="22">
        <f t="shared" si="51"/>
        <v>0</v>
      </c>
      <c r="C135" s="22">
        <f t="shared" si="51"/>
        <v>0</v>
      </c>
      <c r="D135" s="22">
        <f t="shared" ref="D135:K135" si="53">+D136</f>
        <v>0</v>
      </c>
      <c r="E135" s="22">
        <f t="shared" si="53"/>
        <v>0</v>
      </c>
      <c r="F135" s="22">
        <f t="shared" si="53"/>
        <v>0</v>
      </c>
      <c r="G135" s="22">
        <f t="shared" si="53"/>
        <v>0</v>
      </c>
      <c r="H135" s="22">
        <f t="shared" si="53"/>
        <v>0</v>
      </c>
      <c r="I135" s="22">
        <f t="shared" si="53"/>
        <v>0</v>
      </c>
      <c r="J135" s="22">
        <f t="shared" si="53"/>
        <v>0</v>
      </c>
      <c r="K135" s="22">
        <f t="shared" si="53"/>
        <v>0</v>
      </c>
      <c r="L135" s="23" t="str">
        <f t="shared" si="52"/>
        <v/>
      </c>
      <c r="N135" s="31"/>
      <c r="O135" s="35"/>
    </row>
    <row r="136" spans="1:15">
      <c r="A136" s="21" t="s">
        <v>20</v>
      </c>
      <c r="B136" s="22">
        <f t="shared" si="51"/>
        <v>0</v>
      </c>
      <c r="C136" s="22">
        <f t="shared" si="51"/>
        <v>0</v>
      </c>
      <c r="D136" s="22">
        <f t="shared" ref="D136:K136" si="54">+D137+D140+D141+D144</f>
        <v>0</v>
      </c>
      <c r="E136" s="22">
        <f t="shared" si="54"/>
        <v>0</v>
      </c>
      <c r="F136" s="22">
        <f t="shared" si="54"/>
        <v>0</v>
      </c>
      <c r="G136" s="22">
        <f t="shared" si="54"/>
        <v>0</v>
      </c>
      <c r="H136" s="22">
        <f t="shared" si="54"/>
        <v>0</v>
      </c>
      <c r="I136" s="22">
        <f t="shared" si="54"/>
        <v>0</v>
      </c>
      <c r="J136" s="22">
        <f t="shared" si="54"/>
        <v>0</v>
      </c>
      <c r="K136" s="22">
        <f t="shared" si="54"/>
        <v>0</v>
      </c>
      <c r="L136" s="23" t="str">
        <f t="shared" si="52"/>
        <v/>
      </c>
      <c r="N136" s="31"/>
      <c r="O136" s="35"/>
    </row>
    <row r="137" spans="1:15">
      <c r="A137" s="21" t="s">
        <v>21</v>
      </c>
      <c r="B137" s="22">
        <f t="shared" si="51"/>
        <v>0</v>
      </c>
      <c r="C137" s="22">
        <f t="shared" si="51"/>
        <v>0</v>
      </c>
      <c r="D137" s="22">
        <f t="shared" ref="D137:K137" si="55">+D138+D139</f>
        <v>0</v>
      </c>
      <c r="E137" s="22">
        <f t="shared" si="55"/>
        <v>0</v>
      </c>
      <c r="F137" s="22">
        <f t="shared" si="55"/>
        <v>0</v>
      </c>
      <c r="G137" s="22">
        <f t="shared" si="55"/>
        <v>0</v>
      </c>
      <c r="H137" s="22">
        <f t="shared" si="55"/>
        <v>0</v>
      </c>
      <c r="I137" s="22">
        <f t="shared" si="55"/>
        <v>0</v>
      </c>
      <c r="J137" s="22">
        <f t="shared" si="55"/>
        <v>0</v>
      </c>
      <c r="K137" s="22">
        <f t="shared" si="55"/>
        <v>0</v>
      </c>
      <c r="L137" s="23" t="str">
        <f t="shared" si="52"/>
        <v/>
      </c>
      <c r="N137" s="31"/>
      <c r="O137" s="35"/>
    </row>
    <row r="138" spans="1:15">
      <c r="A138" s="24" t="s">
        <v>22</v>
      </c>
      <c r="B138" s="25">
        <f t="shared" si="51"/>
        <v>0</v>
      </c>
      <c r="C138" s="25">
        <f t="shared" si="51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>IF(C138&gt;0,FIXED(C138/B138*100,2),"")</f>
        <v/>
      </c>
      <c r="N138" s="31"/>
      <c r="O138" s="35"/>
    </row>
    <row r="139" spans="1:15">
      <c r="A139" s="26" t="s">
        <v>23</v>
      </c>
      <c r="B139" s="25">
        <f t="shared" si="51"/>
        <v>0</v>
      </c>
      <c r="C139" s="25">
        <f t="shared" si="51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2"/>
        <v/>
      </c>
      <c r="N139" s="31"/>
      <c r="O139" s="35"/>
    </row>
    <row r="140" spans="1:15">
      <c r="A140" s="24" t="s">
        <v>141</v>
      </c>
      <c r="B140" s="25">
        <f t="shared" si="51"/>
        <v>0</v>
      </c>
      <c r="C140" s="25">
        <f t="shared" si="51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2"/>
        <v/>
      </c>
      <c r="N140" s="31"/>
      <c r="O140" s="35"/>
    </row>
    <row r="141" spans="1:15">
      <c r="A141" s="21" t="s">
        <v>24</v>
      </c>
      <c r="B141" s="22">
        <f t="shared" si="51"/>
        <v>0</v>
      </c>
      <c r="C141" s="22">
        <f t="shared" si="51"/>
        <v>0</v>
      </c>
      <c r="D141" s="22">
        <f t="shared" ref="D141:K141" si="56">+D142+D143</f>
        <v>0</v>
      </c>
      <c r="E141" s="22">
        <f t="shared" si="56"/>
        <v>0</v>
      </c>
      <c r="F141" s="22">
        <f t="shared" si="56"/>
        <v>0</v>
      </c>
      <c r="G141" s="22">
        <f t="shared" si="56"/>
        <v>0</v>
      </c>
      <c r="H141" s="22">
        <f t="shared" si="56"/>
        <v>0</v>
      </c>
      <c r="I141" s="22">
        <f t="shared" si="56"/>
        <v>0</v>
      </c>
      <c r="J141" s="22">
        <f t="shared" si="56"/>
        <v>0</v>
      </c>
      <c r="K141" s="22">
        <f t="shared" si="56"/>
        <v>0</v>
      </c>
      <c r="L141" s="23" t="str">
        <f t="shared" si="52"/>
        <v/>
      </c>
      <c r="N141" s="31"/>
      <c r="O141" s="35"/>
    </row>
    <row r="142" spans="1:15">
      <c r="A142" s="28" t="s">
        <v>25</v>
      </c>
      <c r="B142" s="25">
        <f t="shared" si="51"/>
        <v>0</v>
      </c>
      <c r="C142" s="25">
        <f t="shared" si="51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2"/>
        <v/>
      </c>
      <c r="N142" s="31"/>
      <c r="O142" s="35"/>
    </row>
    <row r="143" spans="1:15">
      <c r="A143" s="28" t="s">
        <v>26</v>
      </c>
      <c r="B143" s="25">
        <f t="shared" si="51"/>
        <v>0</v>
      </c>
      <c r="C143" s="25">
        <f t="shared" si="51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2"/>
        <v/>
      </c>
      <c r="N143" s="31"/>
      <c r="O143" s="35"/>
    </row>
    <row r="144" spans="1:15">
      <c r="A144" s="21" t="s">
        <v>27</v>
      </c>
      <c r="B144" s="22">
        <f t="shared" si="51"/>
        <v>0</v>
      </c>
      <c r="C144" s="22">
        <f t="shared" si="51"/>
        <v>0</v>
      </c>
      <c r="D144" s="22">
        <f t="shared" ref="D144:K144" si="57">SUM(D145:D148)</f>
        <v>0</v>
      </c>
      <c r="E144" s="22">
        <f t="shared" si="57"/>
        <v>0</v>
      </c>
      <c r="F144" s="22">
        <f t="shared" si="57"/>
        <v>0</v>
      </c>
      <c r="G144" s="22">
        <f t="shared" si="57"/>
        <v>0</v>
      </c>
      <c r="H144" s="22">
        <f t="shared" si="57"/>
        <v>0</v>
      </c>
      <c r="I144" s="22">
        <f t="shared" si="57"/>
        <v>0</v>
      </c>
      <c r="J144" s="22">
        <f t="shared" si="57"/>
        <v>0</v>
      </c>
      <c r="K144" s="22">
        <f t="shared" si="57"/>
        <v>0</v>
      </c>
      <c r="L144" s="23" t="str">
        <f t="shared" si="52"/>
        <v/>
      </c>
      <c r="N144" s="31"/>
      <c r="O144" s="35"/>
    </row>
    <row r="145" spans="1:15">
      <c r="A145" s="28" t="s">
        <v>78</v>
      </c>
      <c r="B145" s="25">
        <f t="shared" si="51"/>
        <v>0</v>
      </c>
      <c r="C145" s="25">
        <f t="shared" si="51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2"/>
        <v/>
      </c>
      <c r="N145" s="31"/>
      <c r="O145" s="35"/>
    </row>
    <row r="146" spans="1:15">
      <c r="A146" s="28" t="s">
        <v>29</v>
      </c>
      <c r="B146" s="25">
        <f t="shared" si="51"/>
        <v>0</v>
      </c>
      <c r="C146" s="25">
        <f t="shared" si="51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2"/>
        <v/>
      </c>
      <c r="N146" s="31"/>
      <c r="O146" s="35"/>
    </row>
    <row r="147" spans="1:15">
      <c r="A147" s="28" t="s">
        <v>30</v>
      </c>
      <c r="B147" s="25">
        <f t="shared" si="51"/>
        <v>0</v>
      </c>
      <c r="C147" s="25">
        <f t="shared" si="51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2"/>
        <v/>
      </c>
      <c r="N147" s="31"/>
      <c r="O147" s="35"/>
    </row>
    <row r="148" spans="1:15" ht="19.5" thickBot="1">
      <c r="A148" s="28" t="s">
        <v>31</v>
      </c>
      <c r="B148" s="25">
        <f t="shared" si="51"/>
        <v>0</v>
      </c>
      <c r="C148" s="25">
        <f t="shared" si="51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2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8">+E136+E131</f>
        <v>0</v>
      </c>
      <c r="F149" s="30">
        <f t="shared" si="58"/>
        <v>0</v>
      </c>
      <c r="G149" s="30">
        <f t="shared" si="58"/>
        <v>0</v>
      </c>
      <c r="H149" s="30">
        <f t="shared" si="58"/>
        <v>0</v>
      </c>
      <c r="I149" s="30">
        <f t="shared" si="58"/>
        <v>0</v>
      </c>
      <c r="J149" s="30">
        <f t="shared" si="58"/>
        <v>0</v>
      </c>
      <c r="K149" s="30">
        <f t="shared" si="58"/>
        <v>0</v>
      </c>
      <c r="L149" s="39" t="str">
        <f t="shared" si="52"/>
        <v/>
      </c>
      <c r="N149" s="31"/>
      <c r="O149" s="35"/>
    </row>
    <row r="150" spans="1:15">
      <c r="N150" s="31"/>
      <c r="O150" s="35"/>
    </row>
    <row r="151" spans="1:1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  <c r="N151" s="31"/>
      <c r="O151" s="35"/>
    </row>
    <row r="152" spans="1:15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N152" s="31"/>
      <c r="O152" s="35"/>
    </row>
    <row r="153" spans="1: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  <c r="N153" s="31"/>
      <c r="O153" s="35"/>
    </row>
    <row r="154" spans="1:15">
      <c r="A154" s="156" t="str">
        <f>+A34</f>
        <v>แผนงาน : บริหารการศึกษา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  <c r="N154" s="31"/>
      <c r="O154" s="35"/>
    </row>
    <row r="155" spans="1:15">
      <c r="A155" s="159" t="str">
        <f>+A125</f>
        <v>หน่วยงาน : คณะอุตสาหกรรมเกษตร</v>
      </c>
      <c r="B155" s="160"/>
      <c r="C155" s="160"/>
      <c r="D155" s="161"/>
      <c r="E155" s="176" t="s">
        <v>3</v>
      </c>
      <c r="F155" s="176"/>
      <c r="G155" s="176"/>
      <c r="H155" s="4"/>
      <c r="I155" s="4"/>
      <c r="J155" s="4"/>
      <c r="K155" s="4"/>
      <c r="L155" s="5"/>
      <c r="N155" s="31"/>
      <c r="O155" s="35"/>
    </row>
    <row r="156" spans="1:15">
      <c r="A156" s="6" t="s">
        <v>39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  <c r="N156" s="31"/>
      <c r="O156" s="35"/>
    </row>
    <row r="157" spans="1:1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  <c r="N159" s="31"/>
      <c r="O159" s="35"/>
    </row>
    <row r="160" spans="1:1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59">SUM(D162:D164)</f>
        <v>0</v>
      </c>
      <c r="E161" s="22">
        <f t="shared" si="59"/>
        <v>0</v>
      </c>
      <c r="F161" s="22">
        <f t="shared" si="59"/>
        <v>0</v>
      </c>
      <c r="G161" s="22">
        <f t="shared" si="59"/>
        <v>0</v>
      </c>
      <c r="H161" s="22">
        <f t="shared" si="59"/>
        <v>0</v>
      </c>
      <c r="I161" s="22">
        <f t="shared" si="59"/>
        <v>0</v>
      </c>
      <c r="J161" s="22">
        <f t="shared" si="59"/>
        <v>0</v>
      </c>
      <c r="K161" s="22">
        <f t="shared" si="59"/>
        <v>0</v>
      </c>
      <c r="L161" s="23" t="str">
        <f>IF(C161&gt;0,FIXED(C161/B161*100,2),"")</f>
        <v/>
      </c>
      <c r="N161" s="31"/>
      <c r="O161" s="35"/>
    </row>
    <row r="162" spans="1:15">
      <c r="A162" s="24" t="s">
        <v>17</v>
      </c>
      <c r="B162" s="25">
        <f t="shared" ref="B162:C178" si="60">+D162+F162+H162+J162</f>
        <v>0</v>
      </c>
      <c r="C162" s="25">
        <f t="shared" si="60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1">IF(C162&gt;0,FIXED(C162/B162*100,2),"")</f>
        <v/>
      </c>
      <c r="N162" s="31"/>
      <c r="O162" s="35"/>
    </row>
    <row r="163" spans="1:15">
      <c r="A163" s="24" t="s">
        <v>18</v>
      </c>
      <c r="B163" s="25">
        <f t="shared" si="60"/>
        <v>0</v>
      </c>
      <c r="C163" s="25">
        <f t="shared" si="60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1"/>
        <v/>
      </c>
      <c r="N163" s="31"/>
      <c r="O163" s="35"/>
    </row>
    <row r="164" spans="1:15">
      <c r="A164" s="24" t="s">
        <v>140</v>
      </c>
      <c r="B164" s="25">
        <f t="shared" si="60"/>
        <v>0</v>
      </c>
      <c r="C164" s="25">
        <f t="shared" si="60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1"/>
        <v/>
      </c>
      <c r="N164" s="31"/>
      <c r="O164" s="35"/>
    </row>
    <row r="165" spans="1:15">
      <c r="A165" s="21" t="s">
        <v>19</v>
      </c>
      <c r="B165" s="22">
        <f t="shared" si="60"/>
        <v>0</v>
      </c>
      <c r="C165" s="22">
        <f t="shared" si="60"/>
        <v>0</v>
      </c>
      <c r="D165" s="22">
        <f t="shared" ref="D165:K165" si="62">+D166</f>
        <v>0</v>
      </c>
      <c r="E165" s="22">
        <f t="shared" si="62"/>
        <v>0</v>
      </c>
      <c r="F165" s="22">
        <f t="shared" si="62"/>
        <v>0</v>
      </c>
      <c r="G165" s="22">
        <f t="shared" si="62"/>
        <v>0</v>
      </c>
      <c r="H165" s="22">
        <f t="shared" si="62"/>
        <v>0</v>
      </c>
      <c r="I165" s="22">
        <f t="shared" si="62"/>
        <v>0</v>
      </c>
      <c r="J165" s="22">
        <f t="shared" si="62"/>
        <v>0</v>
      </c>
      <c r="K165" s="22">
        <f t="shared" si="62"/>
        <v>0</v>
      </c>
      <c r="L165" s="23" t="str">
        <f t="shared" si="61"/>
        <v/>
      </c>
      <c r="N165" s="31"/>
      <c r="O165" s="35"/>
    </row>
    <row r="166" spans="1:15">
      <c r="A166" s="21" t="s">
        <v>20</v>
      </c>
      <c r="B166" s="22">
        <f t="shared" si="60"/>
        <v>0</v>
      </c>
      <c r="C166" s="22">
        <f t="shared" si="60"/>
        <v>0</v>
      </c>
      <c r="D166" s="22">
        <f t="shared" ref="D166:K166" si="63">+D167+D170+D171+D174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 t="shared" si="61"/>
        <v/>
      </c>
      <c r="N166" s="31"/>
      <c r="O166" s="35"/>
    </row>
    <row r="167" spans="1:15">
      <c r="A167" s="21" t="s">
        <v>21</v>
      </c>
      <c r="B167" s="22">
        <f t="shared" si="60"/>
        <v>0</v>
      </c>
      <c r="C167" s="22">
        <f t="shared" si="60"/>
        <v>0</v>
      </c>
      <c r="D167" s="22">
        <f t="shared" ref="D167:K167" si="64">+D168+D169</f>
        <v>0</v>
      </c>
      <c r="E167" s="22">
        <f t="shared" si="64"/>
        <v>0</v>
      </c>
      <c r="F167" s="22">
        <f t="shared" si="64"/>
        <v>0</v>
      </c>
      <c r="G167" s="22">
        <f t="shared" si="64"/>
        <v>0</v>
      </c>
      <c r="H167" s="22">
        <f t="shared" si="64"/>
        <v>0</v>
      </c>
      <c r="I167" s="22">
        <f t="shared" si="64"/>
        <v>0</v>
      </c>
      <c r="J167" s="22">
        <f t="shared" si="64"/>
        <v>0</v>
      </c>
      <c r="K167" s="22">
        <f t="shared" si="64"/>
        <v>0</v>
      </c>
      <c r="L167" s="23" t="str">
        <f t="shared" si="61"/>
        <v/>
      </c>
      <c r="N167" s="31"/>
      <c r="O167" s="35"/>
    </row>
    <row r="168" spans="1:15">
      <c r="A168" s="24" t="s">
        <v>22</v>
      </c>
      <c r="B168" s="25">
        <f t="shared" si="60"/>
        <v>0</v>
      </c>
      <c r="C168" s="25">
        <f t="shared" si="60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1"/>
        <v/>
      </c>
      <c r="N168" s="31"/>
      <c r="O168" s="35"/>
    </row>
    <row r="169" spans="1:15">
      <c r="A169" s="26" t="s">
        <v>23</v>
      </c>
      <c r="B169" s="25">
        <f t="shared" si="60"/>
        <v>0</v>
      </c>
      <c r="C169" s="25">
        <f t="shared" si="60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1"/>
        <v/>
      </c>
      <c r="N169" s="31"/>
      <c r="O169" s="35"/>
    </row>
    <row r="170" spans="1:15">
      <c r="A170" s="24" t="s">
        <v>141</v>
      </c>
      <c r="B170" s="25">
        <f t="shared" si="60"/>
        <v>0</v>
      </c>
      <c r="C170" s="25">
        <f t="shared" si="60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1"/>
        <v/>
      </c>
      <c r="N170" s="31"/>
      <c r="O170" s="35"/>
    </row>
    <row r="171" spans="1:15">
      <c r="A171" s="21" t="s">
        <v>24</v>
      </c>
      <c r="B171" s="22">
        <f t="shared" si="60"/>
        <v>0</v>
      </c>
      <c r="C171" s="22">
        <f t="shared" si="60"/>
        <v>0</v>
      </c>
      <c r="D171" s="22">
        <f t="shared" ref="D171:K171" si="65">+D172+D173</f>
        <v>0</v>
      </c>
      <c r="E171" s="22">
        <f t="shared" si="65"/>
        <v>0</v>
      </c>
      <c r="F171" s="22">
        <f t="shared" si="65"/>
        <v>0</v>
      </c>
      <c r="G171" s="22">
        <f t="shared" si="65"/>
        <v>0</v>
      </c>
      <c r="H171" s="22">
        <f t="shared" si="65"/>
        <v>0</v>
      </c>
      <c r="I171" s="22">
        <f t="shared" si="65"/>
        <v>0</v>
      </c>
      <c r="J171" s="22">
        <f t="shared" si="65"/>
        <v>0</v>
      </c>
      <c r="K171" s="22">
        <f t="shared" si="65"/>
        <v>0</v>
      </c>
      <c r="L171" s="23" t="str">
        <f t="shared" si="61"/>
        <v/>
      </c>
      <c r="N171" s="31"/>
      <c r="O171" s="35"/>
    </row>
    <row r="172" spans="1:15">
      <c r="A172" s="28" t="s">
        <v>25</v>
      </c>
      <c r="B172" s="25">
        <f t="shared" si="60"/>
        <v>0</v>
      </c>
      <c r="C172" s="25">
        <f t="shared" si="60"/>
        <v>0</v>
      </c>
      <c r="D172" s="25">
        <f>+VALUE(FIXED(N172*0.24/1000000,5)*1000000)</f>
        <v>0</v>
      </c>
      <c r="E172" s="25"/>
      <c r="F172" s="25">
        <f>+D172</f>
        <v>0</v>
      </c>
      <c r="G172" s="25"/>
      <c r="H172" s="25">
        <f>+(N172-D172-F172)/2</f>
        <v>0</v>
      </c>
      <c r="I172" s="25"/>
      <c r="J172" s="25">
        <f>+N172-H172-F172-D172</f>
        <v>0</v>
      </c>
      <c r="K172" s="27"/>
      <c r="L172" s="37" t="str">
        <f t="shared" si="61"/>
        <v/>
      </c>
      <c r="N172" s="31"/>
      <c r="O172" s="35"/>
    </row>
    <row r="173" spans="1:15">
      <c r="A173" s="28" t="s">
        <v>26</v>
      </c>
      <c r="B173" s="25">
        <f t="shared" si="60"/>
        <v>0</v>
      </c>
      <c r="C173" s="25">
        <f t="shared" si="60"/>
        <v>0</v>
      </c>
      <c r="D173" s="25">
        <f>+VALUE(FIXED(N173*0.24/1000000,5)*1000000)</f>
        <v>0</v>
      </c>
      <c r="E173" s="25"/>
      <c r="F173" s="25">
        <f>+D173</f>
        <v>0</v>
      </c>
      <c r="G173" s="25"/>
      <c r="H173" s="25">
        <f>+(N173-D173-F173)/2</f>
        <v>0</v>
      </c>
      <c r="I173" s="25"/>
      <c r="J173" s="25">
        <f>+N173-H173-F173-D173</f>
        <v>0</v>
      </c>
      <c r="K173" s="27"/>
      <c r="L173" s="37" t="str">
        <f t="shared" si="61"/>
        <v/>
      </c>
      <c r="N173" s="31"/>
      <c r="O173" s="35"/>
    </row>
    <row r="174" spans="1:15">
      <c r="A174" s="21" t="s">
        <v>27</v>
      </c>
      <c r="B174" s="22">
        <f t="shared" si="60"/>
        <v>0</v>
      </c>
      <c r="C174" s="22">
        <f t="shared" si="60"/>
        <v>0</v>
      </c>
      <c r="D174" s="22">
        <f t="shared" ref="D174:K174" si="66">SUM(D175:D178)</f>
        <v>0</v>
      </c>
      <c r="E174" s="22">
        <f t="shared" si="66"/>
        <v>0</v>
      </c>
      <c r="F174" s="22">
        <f t="shared" si="66"/>
        <v>0</v>
      </c>
      <c r="G174" s="22">
        <f t="shared" si="66"/>
        <v>0</v>
      </c>
      <c r="H174" s="22">
        <f t="shared" si="66"/>
        <v>0</v>
      </c>
      <c r="I174" s="22">
        <f t="shared" si="66"/>
        <v>0</v>
      </c>
      <c r="J174" s="22">
        <f t="shared" si="66"/>
        <v>0</v>
      </c>
      <c r="K174" s="22">
        <f t="shared" si="66"/>
        <v>0</v>
      </c>
      <c r="L174" s="23" t="str">
        <f t="shared" si="61"/>
        <v/>
      </c>
      <c r="N174" s="31"/>
      <c r="O174" s="35"/>
    </row>
    <row r="175" spans="1:15">
      <c r="A175" s="28" t="s">
        <v>28</v>
      </c>
      <c r="B175" s="25">
        <f t="shared" si="60"/>
        <v>0</v>
      </c>
      <c r="C175" s="25">
        <f t="shared" si="60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1"/>
        <v/>
      </c>
      <c r="N175" s="31"/>
      <c r="O175" s="35"/>
    </row>
    <row r="176" spans="1:15">
      <c r="A176" s="28" t="s">
        <v>29</v>
      </c>
      <c r="B176" s="25">
        <f t="shared" si="60"/>
        <v>0</v>
      </c>
      <c r="C176" s="25">
        <f t="shared" si="60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1"/>
        <v/>
      </c>
      <c r="N176" s="31"/>
      <c r="O176" s="35"/>
    </row>
    <row r="177" spans="1:15">
      <c r="A177" s="28" t="s">
        <v>30</v>
      </c>
      <c r="B177" s="25">
        <f t="shared" si="60"/>
        <v>0</v>
      </c>
      <c r="C177" s="25">
        <f t="shared" si="60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1"/>
        <v/>
      </c>
      <c r="N177" s="31"/>
      <c r="O177" s="35"/>
    </row>
    <row r="178" spans="1:15" ht="19.5" thickBot="1">
      <c r="A178" s="28" t="s">
        <v>31</v>
      </c>
      <c r="B178" s="25">
        <f t="shared" si="60"/>
        <v>0</v>
      </c>
      <c r="C178" s="25">
        <f t="shared" si="60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1"/>
        <v/>
      </c>
      <c r="N178" s="31"/>
      <c r="O178" s="35"/>
    </row>
    <row r="179" spans="1:1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67">+E166+E161</f>
        <v>0</v>
      </c>
      <c r="F179" s="30">
        <f t="shared" si="67"/>
        <v>0</v>
      </c>
      <c r="G179" s="30">
        <f t="shared" si="67"/>
        <v>0</v>
      </c>
      <c r="H179" s="30">
        <f t="shared" si="67"/>
        <v>0</v>
      </c>
      <c r="I179" s="30">
        <f t="shared" si="67"/>
        <v>0</v>
      </c>
      <c r="J179" s="30">
        <f t="shared" si="67"/>
        <v>0</v>
      </c>
      <c r="K179" s="30">
        <f t="shared" si="67"/>
        <v>0</v>
      </c>
      <c r="L179" s="39" t="str">
        <f t="shared" si="61"/>
        <v/>
      </c>
      <c r="N179" s="31"/>
      <c r="O179" s="35"/>
    </row>
    <row r="180" spans="1:15">
      <c r="N180" s="31"/>
      <c r="O180" s="35"/>
    </row>
    <row r="181" spans="1:1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  <c r="N181" s="31"/>
      <c r="O181" s="35"/>
    </row>
    <row r="182" spans="1:15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N182" s="31"/>
      <c r="O182" s="35"/>
    </row>
    <row r="183" spans="1: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  <c r="N183" s="31"/>
      <c r="O183" s="35"/>
    </row>
    <row r="184" spans="1:15">
      <c r="A184" s="156" t="str">
        <f>+A64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  <c r="N184" s="31"/>
      <c r="O184" s="35"/>
    </row>
    <row r="185" spans="1:15">
      <c r="A185" s="159" t="str">
        <f>+A155</f>
        <v>หน่วยงาน : คณะอุตสาหกรรมเกษตร</v>
      </c>
      <c r="B185" s="160"/>
      <c r="C185" s="160"/>
      <c r="D185" s="161"/>
      <c r="E185" s="176" t="s">
        <v>3</v>
      </c>
      <c r="F185" s="176"/>
      <c r="G185" s="176"/>
      <c r="H185" s="4"/>
      <c r="I185" s="4"/>
      <c r="J185" s="4"/>
      <c r="K185" s="4"/>
      <c r="L185" s="5"/>
      <c r="N185" s="31"/>
      <c r="O185" s="35"/>
    </row>
    <row r="186" spans="1:15">
      <c r="A186" s="6" t="s">
        <v>41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  <c r="N186" s="31"/>
      <c r="O186" s="35"/>
    </row>
    <row r="187" spans="1:1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  <c r="N189" s="31"/>
      <c r="O189" s="35"/>
    </row>
    <row r="190" spans="1:1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68">SUM(D192:D194)</f>
        <v>0</v>
      </c>
      <c r="E191" s="22">
        <f t="shared" si="68"/>
        <v>0</v>
      </c>
      <c r="F191" s="22">
        <f t="shared" si="68"/>
        <v>0</v>
      </c>
      <c r="G191" s="22">
        <f t="shared" si="68"/>
        <v>0</v>
      </c>
      <c r="H191" s="22">
        <f t="shared" si="68"/>
        <v>0</v>
      </c>
      <c r="I191" s="22">
        <f t="shared" si="68"/>
        <v>0</v>
      </c>
      <c r="J191" s="22">
        <f t="shared" si="68"/>
        <v>0</v>
      </c>
      <c r="K191" s="22">
        <f t="shared" si="68"/>
        <v>0</v>
      </c>
      <c r="L191" s="23" t="str">
        <f>IF(C191&gt;0,FIXED(C191/B191*100,2),"")</f>
        <v/>
      </c>
      <c r="N191" s="31"/>
      <c r="O191" s="35"/>
    </row>
    <row r="192" spans="1:15">
      <c r="A192" s="24" t="s">
        <v>17</v>
      </c>
      <c r="B192" s="25">
        <f t="shared" ref="B192:C208" si="69">+D192+F192+H192+J192</f>
        <v>0</v>
      </c>
      <c r="C192" s="25">
        <f t="shared" si="69"/>
        <v>0</v>
      </c>
      <c r="D192" s="25">
        <f>+VALUE(FIXED(N192*0.24/1000000,5)*1000000)</f>
        <v>0</v>
      </c>
      <c r="E192" s="25"/>
      <c r="F192" s="25">
        <f>+D192</f>
        <v>0</v>
      </c>
      <c r="G192" s="25"/>
      <c r="H192" s="25">
        <f>+(N192-D192-F192)/2</f>
        <v>0</v>
      </c>
      <c r="I192" s="25"/>
      <c r="J192" s="25">
        <f>+N192-H192-F192-D192</f>
        <v>0</v>
      </c>
      <c r="K192" s="25"/>
      <c r="L192" s="37" t="str">
        <f t="shared" ref="L192:L209" si="70">IF(C192&gt;0,FIXED(C192/B192*100,2),"")</f>
        <v/>
      </c>
      <c r="N192" s="31"/>
      <c r="O192" s="35"/>
    </row>
    <row r="193" spans="1:15">
      <c r="A193" s="24" t="s">
        <v>18</v>
      </c>
      <c r="B193" s="25">
        <f t="shared" si="69"/>
        <v>0</v>
      </c>
      <c r="C193" s="25">
        <f t="shared" si="69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0"/>
        <v/>
      </c>
      <c r="N193" s="31"/>
      <c r="O193" s="35"/>
    </row>
    <row r="194" spans="1:15">
      <c r="A194" s="24" t="s">
        <v>140</v>
      </c>
      <c r="B194" s="25">
        <f t="shared" si="69"/>
        <v>0</v>
      </c>
      <c r="C194" s="25">
        <f t="shared" si="69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0"/>
        <v/>
      </c>
      <c r="N194" s="31"/>
      <c r="O194" s="35"/>
    </row>
    <row r="195" spans="1:15">
      <c r="A195" s="21" t="s">
        <v>19</v>
      </c>
      <c r="B195" s="22">
        <f t="shared" si="69"/>
        <v>0</v>
      </c>
      <c r="C195" s="22">
        <f t="shared" si="69"/>
        <v>0</v>
      </c>
      <c r="D195" s="22">
        <f t="shared" ref="D195:K195" si="71">+D196</f>
        <v>0</v>
      </c>
      <c r="E195" s="22">
        <f t="shared" si="71"/>
        <v>0</v>
      </c>
      <c r="F195" s="22">
        <f t="shared" si="71"/>
        <v>0</v>
      </c>
      <c r="G195" s="22">
        <f t="shared" si="71"/>
        <v>0</v>
      </c>
      <c r="H195" s="22">
        <f t="shared" si="71"/>
        <v>0</v>
      </c>
      <c r="I195" s="22">
        <f t="shared" si="71"/>
        <v>0</v>
      </c>
      <c r="J195" s="22">
        <f t="shared" si="71"/>
        <v>0</v>
      </c>
      <c r="K195" s="22">
        <f t="shared" si="71"/>
        <v>0</v>
      </c>
      <c r="L195" s="23" t="str">
        <f t="shared" si="70"/>
        <v/>
      </c>
      <c r="N195" s="31"/>
      <c r="O195" s="35"/>
    </row>
    <row r="196" spans="1:15">
      <c r="A196" s="21" t="s">
        <v>20</v>
      </c>
      <c r="B196" s="22">
        <f t="shared" si="69"/>
        <v>0</v>
      </c>
      <c r="C196" s="22">
        <f t="shared" si="69"/>
        <v>0</v>
      </c>
      <c r="D196" s="22">
        <f t="shared" ref="D196:K196" si="72">+D197+D200+D201+D204</f>
        <v>0</v>
      </c>
      <c r="E196" s="22">
        <f t="shared" si="72"/>
        <v>0</v>
      </c>
      <c r="F196" s="22">
        <f t="shared" si="72"/>
        <v>0</v>
      </c>
      <c r="G196" s="22">
        <f t="shared" si="72"/>
        <v>0</v>
      </c>
      <c r="H196" s="22">
        <f t="shared" si="72"/>
        <v>0</v>
      </c>
      <c r="I196" s="22">
        <f t="shared" si="72"/>
        <v>0</v>
      </c>
      <c r="J196" s="22">
        <f t="shared" si="72"/>
        <v>0</v>
      </c>
      <c r="K196" s="22">
        <f t="shared" si="72"/>
        <v>0</v>
      </c>
      <c r="L196" s="23" t="str">
        <f t="shared" si="70"/>
        <v/>
      </c>
      <c r="N196" s="31"/>
      <c r="O196" s="35"/>
    </row>
    <row r="197" spans="1:15">
      <c r="A197" s="21" t="s">
        <v>21</v>
      </c>
      <c r="B197" s="22">
        <f t="shared" si="69"/>
        <v>0</v>
      </c>
      <c r="C197" s="22">
        <f t="shared" si="69"/>
        <v>0</v>
      </c>
      <c r="D197" s="22">
        <f t="shared" ref="D197:K197" si="73">+D198+D199</f>
        <v>0</v>
      </c>
      <c r="E197" s="22">
        <f t="shared" si="73"/>
        <v>0</v>
      </c>
      <c r="F197" s="22">
        <f t="shared" si="73"/>
        <v>0</v>
      </c>
      <c r="G197" s="22">
        <f t="shared" si="73"/>
        <v>0</v>
      </c>
      <c r="H197" s="22">
        <f t="shared" si="73"/>
        <v>0</v>
      </c>
      <c r="I197" s="22">
        <f t="shared" si="73"/>
        <v>0</v>
      </c>
      <c r="J197" s="22">
        <f t="shared" si="73"/>
        <v>0</v>
      </c>
      <c r="K197" s="22">
        <f t="shared" si="73"/>
        <v>0</v>
      </c>
      <c r="L197" s="23" t="str">
        <f t="shared" si="70"/>
        <v/>
      </c>
      <c r="N197" s="31"/>
      <c r="O197" s="35"/>
    </row>
    <row r="198" spans="1:15">
      <c r="A198" s="24" t="s">
        <v>22</v>
      </c>
      <c r="B198" s="25">
        <f t="shared" si="69"/>
        <v>0</v>
      </c>
      <c r="C198" s="25">
        <f t="shared" si="69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0"/>
        <v/>
      </c>
      <c r="N198" s="31"/>
      <c r="O198" s="35"/>
    </row>
    <row r="199" spans="1:15">
      <c r="A199" s="26" t="s">
        <v>23</v>
      </c>
      <c r="B199" s="25">
        <f t="shared" si="69"/>
        <v>0</v>
      </c>
      <c r="C199" s="25">
        <f t="shared" si="69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0"/>
        <v/>
      </c>
      <c r="N199" s="31"/>
      <c r="O199" s="35"/>
    </row>
    <row r="200" spans="1:15">
      <c r="A200" s="24" t="s">
        <v>141</v>
      </c>
      <c r="B200" s="25">
        <f t="shared" si="69"/>
        <v>0</v>
      </c>
      <c r="C200" s="25">
        <f t="shared" si="69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0"/>
        <v/>
      </c>
      <c r="N200" s="31"/>
      <c r="O200" s="35"/>
    </row>
    <row r="201" spans="1:15">
      <c r="A201" s="21" t="s">
        <v>24</v>
      </c>
      <c r="B201" s="22">
        <f t="shared" si="69"/>
        <v>0</v>
      </c>
      <c r="C201" s="22">
        <f t="shared" si="69"/>
        <v>0</v>
      </c>
      <c r="D201" s="22">
        <f t="shared" ref="D201:K201" si="74">+D202+D203</f>
        <v>0</v>
      </c>
      <c r="E201" s="22">
        <f t="shared" si="74"/>
        <v>0</v>
      </c>
      <c r="F201" s="22">
        <f t="shared" si="74"/>
        <v>0</v>
      </c>
      <c r="G201" s="22">
        <f t="shared" si="74"/>
        <v>0</v>
      </c>
      <c r="H201" s="22">
        <f t="shared" si="74"/>
        <v>0</v>
      </c>
      <c r="I201" s="22">
        <f t="shared" si="74"/>
        <v>0</v>
      </c>
      <c r="J201" s="22">
        <f t="shared" si="74"/>
        <v>0</v>
      </c>
      <c r="K201" s="22">
        <f t="shared" si="74"/>
        <v>0</v>
      </c>
      <c r="L201" s="23" t="str">
        <f t="shared" si="70"/>
        <v/>
      </c>
      <c r="N201" s="31"/>
      <c r="O201" s="35"/>
    </row>
    <row r="202" spans="1:15">
      <c r="A202" s="28" t="s">
        <v>25</v>
      </c>
      <c r="B202" s="25">
        <f t="shared" si="69"/>
        <v>0</v>
      </c>
      <c r="C202" s="25">
        <f t="shared" si="69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0"/>
        <v/>
      </c>
      <c r="N202" s="31"/>
      <c r="O202" s="35"/>
    </row>
    <row r="203" spans="1:15">
      <c r="A203" s="28" t="s">
        <v>26</v>
      </c>
      <c r="B203" s="25">
        <f t="shared" si="69"/>
        <v>0</v>
      </c>
      <c r="C203" s="25">
        <f t="shared" si="69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0"/>
        <v/>
      </c>
      <c r="N203" s="31"/>
      <c r="O203" s="35"/>
    </row>
    <row r="204" spans="1:15">
      <c r="A204" s="21" t="s">
        <v>27</v>
      </c>
      <c r="B204" s="22">
        <f t="shared" si="69"/>
        <v>0</v>
      </c>
      <c r="C204" s="22">
        <f t="shared" si="69"/>
        <v>0</v>
      </c>
      <c r="D204" s="22">
        <f t="shared" ref="D204:K204" si="75">SUM(D205:D208)</f>
        <v>0</v>
      </c>
      <c r="E204" s="22">
        <f t="shared" si="75"/>
        <v>0</v>
      </c>
      <c r="F204" s="22">
        <f t="shared" si="75"/>
        <v>0</v>
      </c>
      <c r="G204" s="22">
        <f t="shared" si="75"/>
        <v>0</v>
      </c>
      <c r="H204" s="22">
        <f t="shared" si="75"/>
        <v>0</v>
      </c>
      <c r="I204" s="22">
        <f t="shared" si="75"/>
        <v>0</v>
      </c>
      <c r="J204" s="22">
        <f t="shared" si="75"/>
        <v>0</v>
      </c>
      <c r="K204" s="22">
        <f t="shared" si="75"/>
        <v>0</v>
      </c>
      <c r="L204" s="23" t="str">
        <f t="shared" si="70"/>
        <v/>
      </c>
      <c r="N204" s="31"/>
      <c r="O204" s="35"/>
    </row>
    <row r="205" spans="1:15">
      <c r="A205" s="28" t="s">
        <v>28</v>
      </c>
      <c r="B205" s="25">
        <f t="shared" si="69"/>
        <v>0</v>
      </c>
      <c r="C205" s="25">
        <f t="shared" si="69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0"/>
        <v/>
      </c>
      <c r="N205" s="31"/>
      <c r="O205" s="35"/>
    </row>
    <row r="206" spans="1:15">
      <c r="A206" s="28" t="s">
        <v>29</v>
      </c>
      <c r="B206" s="25">
        <f t="shared" si="69"/>
        <v>0</v>
      </c>
      <c r="C206" s="25">
        <f t="shared" si="69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0"/>
        <v/>
      </c>
      <c r="N206" s="31"/>
      <c r="O206" s="35"/>
    </row>
    <row r="207" spans="1:15">
      <c r="A207" s="28" t="s">
        <v>30</v>
      </c>
      <c r="B207" s="25">
        <f t="shared" si="69"/>
        <v>0</v>
      </c>
      <c r="C207" s="25">
        <f t="shared" si="69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0"/>
        <v/>
      </c>
      <c r="N207" s="31"/>
      <c r="O207" s="35"/>
    </row>
    <row r="208" spans="1:15" ht="19.5" thickBot="1">
      <c r="A208" s="28" t="s">
        <v>31</v>
      </c>
      <c r="B208" s="25">
        <f t="shared" si="69"/>
        <v>0</v>
      </c>
      <c r="C208" s="25">
        <f t="shared" si="69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0"/>
        <v/>
      </c>
      <c r="N208" s="31"/>
      <c r="O208" s="35"/>
    </row>
    <row r="209" spans="1:1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76">+E196+E191</f>
        <v>0</v>
      </c>
      <c r="F209" s="30">
        <f t="shared" si="76"/>
        <v>0</v>
      </c>
      <c r="G209" s="30">
        <f t="shared" si="76"/>
        <v>0</v>
      </c>
      <c r="H209" s="30">
        <f t="shared" si="76"/>
        <v>0</v>
      </c>
      <c r="I209" s="30">
        <f t="shared" si="76"/>
        <v>0</v>
      </c>
      <c r="J209" s="30">
        <f t="shared" si="76"/>
        <v>0</v>
      </c>
      <c r="K209" s="30">
        <f t="shared" si="76"/>
        <v>0</v>
      </c>
      <c r="L209" s="39" t="str">
        <f t="shared" si="70"/>
        <v/>
      </c>
      <c r="N209" s="31"/>
      <c r="O209" s="35"/>
    </row>
    <row r="210" spans="1:15">
      <c r="N210" s="31"/>
      <c r="O210" s="35"/>
    </row>
    <row r="211" spans="1:15">
      <c r="N211" s="31"/>
      <c r="O211" s="35"/>
    </row>
    <row r="212" spans="1:15">
      <c r="A212" s="1"/>
      <c r="B212" s="1"/>
      <c r="C212" s="1"/>
      <c r="D212" s="1"/>
      <c r="E212" s="1"/>
      <c r="F212" s="1"/>
      <c r="G212" s="1"/>
      <c r="H212" s="1"/>
      <c r="I212" s="1"/>
      <c r="J212" s="2"/>
      <c r="K212" s="153" t="s">
        <v>0</v>
      </c>
      <c r="L212" s="153"/>
      <c r="N212" s="31"/>
      <c r="O212" s="35"/>
    </row>
    <row r="213" spans="1:15">
      <c r="A213" s="154" t="s">
        <v>142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N213" s="31"/>
      <c r="O213" s="35"/>
    </row>
    <row r="214" spans="1: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55" t="s">
        <v>1</v>
      </c>
      <c r="L214" s="155"/>
      <c r="N214" s="31"/>
      <c r="O214" s="35"/>
    </row>
    <row r="215" spans="1:15">
      <c r="A215" s="156" t="str">
        <f>+A184</f>
        <v>แผนงาน : จัดการศึกษาระดับอุดมศึกษา</v>
      </c>
      <c r="B215" s="156"/>
      <c r="C215" s="156"/>
      <c r="D215" s="156"/>
      <c r="E215" s="157" t="s">
        <v>2</v>
      </c>
      <c r="F215" s="157"/>
      <c r="G215" s="157"/>
      <c r="H215" s="157"/>
      <c r="I215" s="157"/>
      <c r="J215" s="157"/>
      <c r="K215" s="157"/>
      <c r="L215" s="158"/>
      <c r="N215" s="31"/>
      <c r="O215" s="35"/>
    </row>
    <row r="216" spans="1:15">
      <c r="A216" s="159" t="str">
        <f>+A185</f>
        <v>หน่วยงาน : คณะอุตสาหกรรมเกษตร</v>
      </c>
      <c r="B216" s="160"/>
      <c r="C216" s="160"/>
      <c r="D216" s="161"/>
      <c r="E216" s="176" t="s">
        <v>3</v>
      </c>
      <c r="F216" s="176"/>
      <c r="G216" s="176"/>
      <c r="H216" s="4"/>
      <c r="I216" s="4"/>
      <c r="J216" s="4"/>
      <c r="K216" s="4"/>
      <c r="L216" s="5"/>
      <c r="N216" s="31"/>
      <c r="O216" s="35"/>
    </row>
    <row r="217" spans="1:15">
      <c r="A217" s="6" t="str">
        <f>+A156</f>
        <v>กองทุน : สินทรัพย์ถาวร</v>
      </c>
      <c r="B217" s="7"/>
      <c r="C217" s="7"/>
      <c r="D217" s="8"/>
      <c r="E217" s="177" t="s">
        <v>4</v>
      </c>
      <c r="F217" s="177"/>
      <c r="G217" s="177"/>
      <c r="H217" s="9"/>
      <c r="I217" s="9"/>
      <c r="J217" s="9"/>
      <c r="K217" s="9"/>
      <c r="L217" s="10"/>
      <c r="N217" s="31"/>
      <c r="O217" s="35"/>
    </row>
    <row r="218" spans="1:15">
      <c r="A218" s="11"/>
      <c r="B218" s="12"/>
      <c r="C218" s="12"/>
      <c r="D218" s="12"/>
      <c r="E218" s="13"/>
      <c r="F218" s="13"/>
      <c r="G218" s="13"/>
      <c r="H218" s="14"/>
      <c r="I218" s="14"/>
      <c r="J218" s="14"/>
      <c r="K218" s="14"/>
      <c r="L218" s="15"/>
      <c r="N218" s="31"/>
      <c r="O218" s="35"/>
    </row>
    <row r="219" spans="1:15">
      <c r="A219" s="7" t="s">
        <v>5</v>
      </c>
      <c r="B219" s="7"/>
      <c r="C219" s="7"/>
      <c r="D219" s="7"/>
      <c r="E219" s="9"/>
      <c r="F219" s="9"/>
      <c r="G219" s="9"/>
      <c r="H219" s="9"/>
      <c r="I219" s="9"/>
      <c r="J219" s="9"/>
      <c r="K219" s="9"/>
      <c r="L219" s="9"/>
      <c r="N219" s="31"/>
      <c r="O219" s="35"/>
    </row>
    <row r="220" spans="1:15">
      <c r="A220" s="16" t="s">
        <v>6</v>
      </c>
      <c r="B220" s="151" t="s">
        <v>7</v>
      </c>
      <c r="C220" s="152"/>
      <c r="D220" s="151" t="s">
        <v>8</v>
      </c>
      <c r="E220" s="152"/>
      <c r="F220" s="151" t="s">
        <v>9</v>
      </c>
      <c r="G220" s="152"/>
      <c r="H220" s="151" t="s">
        <v>10</v>
      </c>
      <c r="I220" s="152"/>
      <c r="J220" s="151" t="s">
        <v>11</v>
      </c>
      <c r="K220" s="152"/>
      <c r="L220" s="17" t="s">
        <v>12</v>
      </c>
      <c r="N220" s="31"/>
      <c r="O220" s="35"/>
    </row>
    <row r="221" spans="1:15">
      <c r="A221" s="18"/>
      <c r="B221" s="19" t="s">
        <v>13</v>
      </c>
      <c r="C221" s="19" t="s">
        <v>14</v>
      </c>
      <c r="D221" s="19" t="s">
        <v>13</v>
      </c>
      <c r="E221" s="19" t="s">
        <v>14</v>
      </c>
      <c r="F221" s="19" t="s">
        <v>13</v>
      </c>
      <c r="G221" s="19" t="s">
        <v>14</v>
      </c>
      <c r="H221" s="19" t="s">
        <v>13</v>
      </c>
      <c r="I221" s="19" t="s">
        <v>14</v>
      </c>
      <c r="J221" s="19" t="s">
        <v>13</v>
      </c>
      <c r="K221" s="19" t="s">
        <v>14</v>
      </c>
      <c r="L221" s="20" t="s">
        <v>15</v>
      </c>
      <c r="N221" s="31"/>
      <c r="O221" s="35"/>
    </row>
    <row r="222" spans="1:15">
      <c r="A222" s="21" t="s">
        <v>16</v>
      </c>
      <c r="B222" s="22">
        <f>+D222+F222+H222+J222</f>
        <v>0</v>
      </c>
      <c r="C222" s="22">
        <f>+E222+G222+I222+K222</f>
        <v>0</v>
      </c>
      <c r="D222" s="22">
        <f t="shared" ref="D222:K222" si="77">SUM(D223:D225)</f>
        <v>0</v>
      </c>
      <c r="E222" s="22">
        <f t="shared" si="77"/>
        <v>0</v>
      </c>
      <c r="F222" s="22">
        <f t="shared" si="77"/>
        <v>0</v>
      </c>
      <c r="G222" s="22">
        <f t="shared" si="77"/>
        <v>0</v>
      </c>
      <c r="H222" s="22">
        <f t="shared" si="77"/>
        <v>0</v>
      </c>
      <c r="I222" s="22">
        <f t="shared" si="77"/>
        <v>0</v>
      </c>
      <c r="J222" s="22">
        <f t="shared" si="77"/>
        <v>0</v>
      </c>
      <c r="K222" s="22">
        <f t="shared" si="77"/>
        <v>0</v>
      </c>
      <c r="L222" s="23" t="str">
        <f>IF(C222&gt;0,FIXED(C222/B222*100,2),"")</f>
        <v/>
      </c>
      <c r="N222" s="31"/>
      <c r="O222" s="35"/>
    </row>
    <row r="223" spans="1:15">
      <c r="A223" s="24" t="s">
        <v>17</v>
      </c>
      <c r="B223" s="25">
        <f t="shared" ref="B223:C239" si="78">+D223+F223+H223+J223</f>
        <v>0</v>
      </c>
      <c r="C223" s="25">
        <f t="shared" si="78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40" si="79">IF(C223&gt;0,FIXED(C223/B223*100,2),"")</f>
        <v/>
      </c>
      <c r="N223" s="31"/>
      <c r="O223" s="35"/>
    </row>
    <row r="224" spans="1:15">
      <c r="A224" s="24" t="s">
        <v>18</v>
      </c>
      <c r="B224" s="25">
        <f t="shared" si="78"/>
        <v>0</v>
      </c>
      <c r="C224" s="25">
        <f t="shared" si="78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79"/>
        <v/>
      </c>
      <c r="N224" s="31"/>
      <c r="O224" s="35"/>
    </row>
    <row r="225" spans="1:15">
      <c r="A225" s="24" t="s">
        <v>140</v>
      </c>
      <c r="B225" s="25">
        <f t="shared" si="78"/>
        <v>0</v>
      </c>
      <c r="C225" s="25">
        <f t="shared" si="78"/>
        <v>0</v>
      </c>
      <c r="D225" s="25"/>
      <c r="E225" s="25"/>
      <c r="F225" s="25"/>
      <c r="G225" s="25"/>
      <c r="H225" s="25"/>
      <c r="I225" s="25"/>
      <c r="J225" s="25"/>
      <c r="K225" s="25"/>
      <c r="L225" s="37" t="str">
        <f t="shared" si="79"/>
        <v/>
      </c>
      <c r="N225" s="31"/>
      <c r="O225" s="35"/>
    </row>
    <row r="226" spans="1:15">
      <c r="A226" s="21" t="s">
        <v>19</v>
      </c>
      <c r="B226" s="22">
        <f t="shared" si="78"/>
        <v>0</v>
      </c>
      <c r="C226" s="22">
        <f t="shared" si="78"/>
        <v>0</v>
      </c>
      <c r="D226" s="22">
        <f t="shared" ref="D226:K226" si="80">+D227</f>
        <v>0</v>
      </c>
      <c r="E226" s="22">
        <f t="shared" si="80"/>
        <v>0</v>
      </c>
      <c r="F226" s="22">
        <f t="shared" si="80"/>
        <v>0</v>
      </c>
      <c r="G226" s="22">
        <f t="shared" si="80"/>
        <v>0</v>
      </c>
      <c r="H226" s="22">
        <f t="shared" si="80"/>
        <v>0</v>
      </c>
      <c r="I226" s="22">
        <f t="shared" si="80"/>
        <v>0</v>
      </c>
      <c r="J226" s="22">
        <f t="shared" si="80"/>
        <v>0</v>
      </c>
      <c r="K226" s="22">
        <f t="shared" si="80"/>
        <v>0</v>
      </c>
      <c r="L226" s="23" t="str">
        <f t="shared" si="79"/>
        <v/>
      </c>
      <c r="N226" s="31"/>
      <c r="O226" s="35"/>
    </row>
    <row r="227" spans="1:15">
      <c r="A227" s="21" t="s">
        <v>20</v>
      </c>
      <c r="B227" s="22">
        <f t="shared" si="78"/>
        <v>0</v>
      </c>
      <c r="C227" s="22">
        <f t="shared" si="78"/>
        <v>0</v>
      </c>
      <c r="D227" s="22">
        <f t="shared" ref="D227:K227" si="81">+D228+D231+D232+D235</f>
        <v>0</v>
      </c>
      <c r="E227" s="22">
        <f t="shared" si="81"/>
        <v>0</v>
      </c>
      <c r="F227" s="22">
        <f t="shared" si="81"/>
        <v>0</v>
      </c>
      <c r="G227" s="22">
        <f t="shared" si="81"/>
        <v>0</v>
      </c>
      <c r="H227" s="22">
        <f t="shared" si="81"/>
        <v>0</v>
      </c>
      <c r="I227" s="22">
        <f t="shared" si="81"/>
        <v>0</v>
      </c>
      <c r="J227" s="22">
        <f t="shared" si="81"/>
        <v>0</v>
      </c>
      <c r="K227" s="22">
        <f t="shared" si="81"/>
        <v>0</v>
      </c>
      <c r="L227" s="23" t="str">
        <f t="shared" si="79"/>
        <v/>
      </c>
      <c r="N227" s="31"/>
      <c r="O227" s="35"/>
    </row>
    <row r="228" spans="1:15">
      <c r="A228" s="21" t="s">
        <v>21</v>
      </c>
      <c r="B228" s="22">
        <f t="shared" si="78"/>
        <v>0</v>
      </c>
      <c r="C228" s="22">
        <f t="shared" si="78"/>
        <v>0</v>
      </c>
      <c r="D228" s="22">
        <f t="shared" ref="D228:K228" si="82">+D229+D230</f>
        <v>0</v>
      </c>
      <c r="E228" s="22">
        <f t="shared" si="82"/>
        <v>0</v>
      </c>
      <c r="F228" s="22">
        <f t="shared" si="82"/>
        <v>0</v>
      </c>
      <c r="G228" s="22">
        <f t="shared" si="82"/>
        <v>0</v>
      </c>
      <c r="H228" s="22">
        <f t="shared" si="82"/>
        <v>0</v>
      </c>
      <c r="I228" s="22">
        <f t="shared" si="82"/>
        <v>0</v>
      </c>
      <c r="J228" s="22">
        <f t="shared" si="82"/>
        <v>0</v>
      </c>
      <c r="K228" s="22">
        <f t="shared" si="82"/>
        <v>0</v>
      </c>
      <c r="L228" s="23" t="str">
        <f t="shared" si="79"/>
        <v/>
      </c>
      <c r="N228" s="31"/>
      <c r="O228" s="35"/>
    </row>
    <row r="229" spans="1:15">
      <c r="A229" s="24" t="s">
        <v>22</v>
      </c>
      <c r="B229" s="25">
        <f t="shared" si="78"/>
        <v>0</v>
      </c>
      <c r="C229" s="25">
        <f t="shared" si="78"/>
        <v>0</v>
      </c>
      <c r="D229" s="25"/>
      <c r="E229" s="25"/>
      <c r="F229" s="25"/>
      <c r="G229" s="25"/>
      <c r="H229" s="25"/>
      <c r="I229" s="25"/>
      <c r="J229" s="25"/>
      <c r="K229" s="25"/>
      <c r="L229" s="37" t="str">
        <f t="shared" si="79"/>
        <v/>
      </c>
      <c r="N229" s="31"/>
      <c r="O229" s="35"/>
    </row>
    <row r="230" spans="1:15">
      <c r="A230" s="26" t="s">
        <v>23</v>
      </c>
      <c r="B230" s="25">
        <f t="shared" si="78"/>
        <v>0</v>
      </c>
      <c r="C230" s="25">
        <f t="shared" si="78"/>
        <v>0</v>
      </c>
      <c r="D230" s="27"/>
      <c r="E230" s="27"/>
      <c r="F230" s="27"/>
      <c r="G230" s="27"/>
      <c r="H230" s="27"/>
      <c r="I230" s="27"/>
      <c r="J230" s="27"/>
      <c r="K230" s="27"/>
      <c r="L230" s="37" t="str">
        <f t="shared" si="79"/>
        <v/>
      </c>
      <c r="N230" s="31"/>
      <c r="O230" s="35"/>
    </row>
    <row r="231" spans="1:15">
      <c r="A231" s="24" t="s">
        <v>141</v>
      </c>
      <c r="B231" s="25">
        <f t="shared" si="78"/>
        <v>0</v>
      </c>
      <c r="C231" s="25">
        <f t="shared" si="78"/>
        <v>0</v>
      </c>
      <c r="D231" s="25">
        <f>+VALUE(FIXED(N231*0.24/1000000,5)*1000000)</f>
        <v>0</v>
      </c>
      <c r="E231" s="25"/>
      <c r="F231" s="25">
        <f>+D231</f>
        <v>0</v>
      </c>
      <c r="G231" s="25"/>
      <c r="H231" s="25">
        <f>+(N231-D231-F231)/2</f>
        <v>0</v>
      </c>
      <c r="I231" s="25"/>
      <c r="J231" s="25">
        <f>+N231-H231-F231-D231</f>
        <v>0</v>
      </c>
      <c r="K231" s="25"/>
      <c r="L231" s="37" t="str">
        <f t="shared" si="79"/>
        <v/>
      </c>
      <c r="N231" s="31"/>
      <c r="O231" s="35"/>
    </row>
    <row r="232" spans="1:15">
      <c r="A232" s="21" t="s">
        <v>24</v>
      </c>
      <c r="B232" s="22">
        <f t="shared" si="78"/>
        <v>0</v>
      </c>
      <c r="C232" s="22">
        <f t="shared" si="78"/>
        <v>0</v>
      </c>
      <c r="D232" s="22">
        <f t="shared" ref="D232:K232" si="83">+D233+D234</f>
        <v>0</v>
      </c>
      <c r="E232" s="22">
        <f t="shared" si="83"/>
        <v>0</v>
      </c>
      <c r="F232" s="22">
        <f t="shared" si="83"/>
        <v>0</v>
      </c>
      <c r="G232" s="22">
        <f t="shared" si="83"/>
        <v>0</v>
      </c>
      <c r="H232" s="22">
        <f t="shared" si="83"/>
        <v>0</v>
      </c>
      <c r="I232" s="22">
        <f t="shared" si="83"/>
        <v>0</v>
      </c>
      <c r="J232" s="22">
        <f t="shared" si="83"/>
        <v>0</v>
      </c>
      <c r="K232" s="22">
        <f t="shared" si="83"/>
        <v>0</v>
      </c>
      <c r="L232" s="23" t="str">
        <f t="shared" si="79"/>
        <v/>
      </c>
      <c r="N232" s="31"/>
      <c r="O232" s="35"/>
    </row>
    <row r="233" spans="1:15">
      <c r="A233" s="28" t="s">
        <v>25</v>
      </c>
      <c r="B233" s="25">
        <f t="shared" si="78"/>
        <v>0</v>
      </c>
      <c r="C233" s="25">
        <f t="shared" si="78"/>
        <v>0</v>
      </c>
      <c r="D233" s="25"/>
      <c r="E233" s="25"/>
      <c r="F233" s="25"/>
      <c r="G233" s="25"/>
      <c r="H233" s="25"/>
      <c r="I233" s="25"/>
      <c r="J233" s="25"/>
      <c r="K233" s="27"/>
      <c r="L233" s="37" t="str">
        <f t="shared" si="79"/>
        <v/>
      </c>
      <c r="N233" s="31"/>
      <c r="O233" s="35"/>
    </row>
    <row r="234" spans="1:15">
      <c r="A234" s="28" t="s">
        <v>26</v>
      </c>
      <c r="B234" s="25">
        <f t="shared" si="78"/>
        <v>0</v>
      </c>
      <c r="C234" s="25">
        <f t="shared" si="78"/>
        <v>0</v>
      </c>
      <c r="D234" s="25"/>
      <c r="E234" s="25"/>
      <c r="F234" s="25"/>
      <c r="G234" s="25"/>
      <c r="H234" s="25"/>
      <c r="I234" s="25"/>
      <c r="J234" s="25"/>
      <c r="K234" s="27"/>
      <c r="L234" s="37" t="str">
        <f t="shared" si="79"/>
        <v/>
      </c>
      <c r="N234" s="31"/>
      <c r="O234" s="35"/>
    </row>
    <row r="235" spans="1:15">
      <c r="A235" s="21" t="s">
        <v>27</v>
      </c>
      <c r="B235" s="22">
        <f t="shared" si="78"/>
        <v>0</v>
      </c>
      <c r="C235" s="22">
        <f t="shared" si="78"/>
        <v>0</v>
      </c>
      <c r="D235" s="22">
        <f t="shared" ref="D235:K235" si="84">SUM(D236:D239)</f>
        <v>0</v>
      </c>
      <c r="E235" s="22">
        <f t="shared" si="84"/>
        <v>0</v>
      </c>
      <c r="F235" s="22">
        <f t="shared" si="84"/>
        <v>0</v>
      </c>
      <c r="G235" s="22">
        <f t="shared" si="84"/>
        <v>0</v>
      </c>
      <c r="H235" s="22">
        <f t="shared" si="84"/>
        <v>0</v>
      </c>
      <c r="I235" s="22">
        <f t="shared" si="84"/>
        <v>0</v>
      </c>
      <c r="J235" s="22">
        <f t="shared" si="84"/>
        <v>0</v>
      </c>
      <c r="K235" s="22">
        <f t="shared" si="84"/>
        <v>0</v>
      </c>
      <c r="L235" s="23" t="str">
        <f t="shared" si="79"/>
        <v/>
      </c>
      <c r="N235" s="31"/>
      <c r="O235" s="35"/>
    </row>
    <row r="236" spans="1:15">
      <c r="A236" s="28" t="s">
        <v>28</v>
      </c>
      <c r="B236" s="25">
        <f t="shared" si="78"/>
        <v>0</v>
      </c>
      <c r="C236" s="25">
        <f t="shared" si="78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79"/>
        <v/>
      </c>
      <c r="N236" s="31"/>
      <c r="O236" s="35"/>
    </row>
    <row r="237" spans="1:15">
      <c r="A237" s="28" t="s">
        <v>29</v>
      </c>
      <c r="B237" s="25">
        <f t="shared" si="78"/>
        <v>0</v>
      </c>
      <c r="C237" s="25">
        <f t="shared" si="78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79"/>
        <v/>
      </c>
      <c r="N237" s="31"/>
      <c r="O237" s="35"/>
    </row>
    <row r="238" spans="1:15">
      <c r="A238" s="28" t="s">
        <v>30</v>
      </c>
      <c r="B238" s="25">
        <f t="shared" si="78"/>
        <v>0</v>
      </c>
      <c r="C238" s="25">
        <f t="shared" si="78"/>
        <v>0</v>
      </c>
      <c r="D238" s="25"/>
      <c r="E238" s="25"/>
      <c r="F238" s="25"/>
      <c r="G238" s="25"/>
      <c r="H238" s="25"/>
      <c r="I238" s="25"/>
      <c r="J238" s="25"/>
      <c r="K238" s="25"/>
      <c r="L238" s="37" t="str">
        <f t="shared" si="79"/>
        <v/>
      </c>
      <c r="N238" s="31"/>
      <c r="O238" s="35"/>
    </row>
    <row r="239" spans="1:15" ht="19.5" thickBot="1">
      <c r="A239" s="28" t="s">
        <v>31</v>
      </c>
      <c r="B239" s="25">
        <f t="shared" si="78"/>
        <v>0</v>
      </c>
      <c r="C239" s="25">
        <f t="shared" si="78"/>
        <v>0</v>
      </c>
      <c r="D239" s="25"/>
      <c r="E239" s="25"/>
      <c r="F239" s="25"/>
      <c r="G239" s="25"/>
      <c r="H239" s="25"/>
      <c r="I239" s="25"/>
      <c r="J239" s="25"/>
      <c r="K239" s="25"/>
      <c r="L239" s="38" t="str">
        <f t="shared" si="79"/>
        <v/>
      </c>
      <c r="N239" s="31"/>
      <c r="O239" s="35"/>
    </row>
    <row r="240" spans="1:15">
      <c r="A240" s="29" t="s">
        <v>32</v>
      </c>
      <c r="B240" s="30">
        <f>+B227+B222</f>
        <v>0</v>
      </c>
      <c r="C240" s="30">
        <f>+C227+C222</f>
        <v>0</v>
      </c>
      <c r="D240" s="30">
        <f>+D227+D222</f>
        <v>0</v>
      </c>
      <c r="E240" s="30">
        <f t="shared" ref="E240:K240" si="85">+E227+E222</f>
        <v>0</v>
      </c>
      <c r="F240" s="30">
        <f t="shared" si="85"/>
        <v>0</v>
      </c>
      <c r="G240" s="30">
        <f t="shared" si="85"/>
        <v>0</v>
      </c>
      <c r="H240" s="30">
        <f t="shared" si="85"/>
        <v>0</v>
      </c>
      <c r="I240" s="30">
        <f t="shared" si="85"/>
        <v>0</v>
      </c>
      <c r="J240" s="30">
        <f t="shared" si="85"/>
        <v>0</v>
      </c>
      <c r="K240" s="30">
        <f t="shared" si="85"/>
        <v>0</v>
      </c>
      <c r="L240" s="39" t="str">
        <f t="shared" si="79"/>
        <v/>
      </c>
      <c r="N240" s="31"/>
      <c r="O240" s="35"/>
    </row>
  </sheetData>
  <mergeCells count="104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K121:L121"/>
    <mergeCell ref="A122:L122"/>
    <mergeCell ref="H99:I99"/>
    <mergeCell ref="J99:K99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K181:L181"/>
    <mergeCell ref="A182:L182"/>
    <mergeCell ref="H159:I159"/>
    <mergeCell ref="J159:K159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89:K189"/>
    <mergeCell ref="K212:L212"/>
    <mergeCell ref="A213:L213"/>
    <mergeCell ref="E217:G217"/>
    <mergeCell ref="B220:C220"/>
    <mergeCell ref="D220:E220"/>
    <mergeCell ref="F220:G220"/>
    <mergeCell ref="H220:I220"/>
    <mergeCell ref="J220:K220"/>
    <mergeCell ref="K214:L214"/>
    <mergeCell ref="A215:D215"/>
    <mergeCell ref="E215:L215"/>
    <mergeCell ref="A216:D216"/>
    <mergeCell ref="E216:G216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60" max="11" man="1"/>
    <brk id="90" max="11" man="1"/>
    <brk id="120" max="11" man="1"/>
    <brk id="150" max="11" man="1"/>
    <brk id="180" max="11" man="1"/>
    <brk id="211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O269"/>
  <sheetViews>
    <sheetView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51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+D42+D72+D252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+D48+D78+D258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+D52+D82+D262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51" t="s">
        <v>107</v>
      </c>
      <c r="B25" s="68">
        <f t="shared" si="0"/>
        <v>0</v>
      </c>
      <c r="C25" s="68">
        <f t="shared" si="0"/>
        <v>0</v>
      </c>
      <c r="D25" s="68">
        <f t="shared" ref="D25:K27" si="11">+D55+D85+D265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37.5">
      <c r="A26" s="51" t="s">
        <v>106</v>
      </c>
      <c r="B26" s="68">
        <f t="shared" si="0"/>
        <v>0</v>
      </c>
      <c r="C26" s="68">
        <f t="shared" si="0"/>
        <v>0</v>
      </c>
      <c r="D26" s="68">
        <f t="shared" si="11"/>
        <v>0</v>
      </c>
      <c r="E26" s="68">
        <f t="shared" si="11"/>
        <v>0</v>
      </c>
      <c r="F26" s="68">
        <f t="shared" si="11"/>
        <v>0</v>
      </c>
      <c r="G26" s="68">
        <f t="shared" si="11"/>
        <v>0</v>
      </c>
      <c r="H26" s="68">
        <f t="shared" si="11"/>
        <v>0</v>
      </c>
      <c r="I26" s="68">
        <f t="shared" si="11"/>
        <v>0</v>
      </c>
      <c r="J26" s="68">
        <f t="shared" si="11"/>
        <v>0</v>
      </c>
      <c r="K26" s="68">
        <f t="shared" si="11"/>
        <v>0</v>
      </c>
      <c r="L26" s="69" t="str">
        <f t="shared" si="3"/>
        <v/>
      </c>
      <c r="N26" s="31"/>
      <c r="O26" s="35"/>
    </row>
    <row r="27" spans="1:15">
      <c r="A27" s="51" t="str">
        <f>+A267</f>
        <v xml:space="preserve">     2.4.3 ......................................</v>
      </c>
      <c r="B27" s="68">
        <f t="shared" si="0"/>
        <v>0</v>
      </c>
      <c r="C27" s="68">
        <f t="shared" si="0"/>
        <v>0</v>
      </c>
      <c r="D27" s="68">
        <f t="shared" si="11"/>
        <v>0</v>
      </c>
      <c r="E27" s="68">
        <f t="shared" si="11"/>
        <v>0</v>
      </c>
      <c r="F27" s="68">
        <f t="shared" si="11"/>
        <v>0</v>
      </c>
      <c r="G27" s="68">
        <f t="shared" si="11"/>
        <v>0</v>
      </c>
      <c r="H27" s="68">
        <f t="shared" si="11"/>
        <v>0</v>
      </c>
      <c r="I27" s="68">
        <f t="shared" si="11"/>
        <v>0</v>
      </c>
      <c r="J27" s="68">
        <f t="shared" si="11"/>
        <v>0</v>
      </c>
      <c r="K27" s="68">
        <f t="shared" si="11"/>
        <v>0</v>
      </c>
      <c r="L27" s="69" t="str">
        <f t="shared" si="3"/>
        <v/>
      </c>
      <c r="N27" s="31"/>
      <c r="O27" s="35"/>
    </row>
    <row r="28" spans="1:15" ht="19.5" thickBot="1">
      <c r="A28" s="141" t="s">
        <v>116</v>
      </c>
      <c r="B28" s="68">
        <f t="shared" si="0"/>
        <v>0</v>
      </c>
      <c r="C28" s="68">
        <f t="shared" si="0"/>
        <v>0</v>
      </c>
      <c r="D28" s="68">
        <f>+D235</f>
        <v>0</v>
      </c>
      <c r="E28" s="68">
        <f t="shared" ref="E28:K28" si="12">+E235</f>
        <v>0</v>
      </c>
      <c r="F28" s="68">
        <f t="shared" si="12"/>
        <v>0</v>
      </c>
      <c r="G28" s="68">
        <f t="shared" si="12"/>
        <v>0</v>
      </c>
      <c r="H28" s="68">
        <f t="shared" si="12"/>
        <v>0</v>
      </c>
      <c r="I28" s="68">
        <f t="shared" si="12"/>
        <v>0</v>
      </c>
      <c r="J28" s="68">
        <f t="shared" si="12"/>
        <v>0</v>
      </c>
      <c r="K28" s="68">
        <f t="shared" si="12"/>
        <v>0</v>
      </c>
      <c r="L28" s="70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  <c r="N29" s="31"/>
      <c r="O29" s="35"/>
    </row>
    <row r="30" spans="1:15">
      <c r="B30" s="33"/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คณะสถาปัตยกรรมและการออกแบบ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+D102+D132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  <c r="N42" s="31"/>
      <c r="O42" s="35"/>
    </row>
    <row r="43" spans="1:15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  <c r="N43" s="31"/>
      <c r="O43" s="35"/>
    </row>
    <row r="44" spans="1:15">
      <c r="A44" s="24" t="s">
        <v>140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  <c r="N44" s="31"/>
      <c r="O44" s="35"/>
    </row>
    <row r="45" spans="1:15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  <c r="N45" s="31"/>
      <c r="O45" s="35"/>
    </row>
    <row r="46" spans="1:15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  <c r="N46" s="31"/>
      <c r="O46" s="35"/>
    </row>
    <row r="47" spans="1:15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  <c r="N47" s="31"/>
      <c r="O47" s="35"/>
    </row>
    <row r="48" spans="1:15">
      <c r="A48" s="24" t="s">
        <v>22</v>
      </c>
      <c r="B48" s="25">
        <f t="shared" si="14"/>
        <v>0</v>
      </c>
      <c r="C48" s="25">
        <f t="shared" si="14"/>
        <v>0</v>
      </c>
      <c r="D48" s="25">
        <f t="shared" ref="D48:K50" si="21">+D108+D138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  <c r="N48" s="31"/>
      <c r="O48" s="35"/>
    </row>
    <row r="49" spans="1:15">
      <c r="A49" s="26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  <c r="N49" s="31"/>
      <c r="O49" s="35"/>
    </row>
    <row r="50" spans="1:15">
      <c r="A50" s="24" t="s">
        <v>141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  <c r="N50" s="31"/>
      <c r="O50" s="35"/>
    </row>
    <row r="51" spans="1:15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  <c r="N51" s="31"/>
      <c r="O51" s="35"/>
    </row>
    <row r="52" spans="1:15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+D112+D142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  <c r="N52" s="31"/>
      <c r="O52" s="35"/>
    </row>
    <row r="53" spans="1:15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  <c r="N53" s="31"/>
      <c r="O53" s="35"/>
    </row>
    <row r="54" spans="1:15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  <c r="N54" s="31"/>
      <c r="O54" s="35"/>
    </row>
    <row r="55" spans="1:15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+D115+D145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  <c r="N55" s="31"/>
      <c r="O55" s="35"/>
    </row>
    <row r="56" spans="1:15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  <c r="N56" s="31"/>
      <c r="O56" s="35"/>
    </row>
    <row r="57" spans="1:15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  <c r="N57" s="31"/>
      <c r="O57" s="35"/>
    </row>
    <row r="58" spans="1:15" ht="19.5" thickBot="1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  <c r="N58" s="31"/>
      <c r="O58" s="35"/>
    </row>
    <row r="59" spans="1:1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tr">
        <f>+A35</f>
        <v>หน่วยงาน : คณะสถาปัตยกรรมและการออกแบบ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7"/>
        <v>0</v>
      </c>
      <c r="C72" s="25">
        <f t="shared" si="27"/>
        <v>0</v>
      </c>
      <c r="D72" s="25">
        <f>+D162+D193</f>
        <v>0</v>
      </c>
      <c r="E72" s="25">
        <f t="shared" ref="E72:K72" si="29">+E162+E193</f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ref="D73:K73" si="31">+D163+D194</f>
        <v>0</v>
      </c>
      <c r="E73" s="25">
        <f t="shared" si="31"/>
        <v>0</v>
      </c>
      <c r="F73" s="25">
        <f t="shared" si="31"/>
        <v>0</v>
      </c>
      <c r="G73" s="25">
        <f t="shared" si="31"/>
        <v>0</v>
      </c>
      <c r="H73" s="25">
        <f t="shared" si="31"/>
        <v>0</v>
      </c>
      <c r="I73" s="25">
        <f t="shared" si="31"/>
        <v>0</v>
      </c>
      <c r="J73" s="25">
        <f t="shared" si="31"/>
        <v>0</v>
      </c>
      <c r="K73" s="25">
        <f t="shared" si="31"/>
        <v>0</v>
      </c>
      <c r="L73" s="37" t="str">
        <f t="shared" si="30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ref="D74:K74" si="32">+D164+D195</f>
        <v>0</v>
      </c>
      <c r="E74" s="25">
        <f t="shared" si="32"/>
        <v>0</v>
      </c>
      <c r="F74" s="25">
        <f t="shared" si="32"/>
        <v>0</v>
      </c>
      <c r="G74" s="25">
        <f t="shared" si="32"/>
        <v>0</v>
      </c>
      <c r="H74" s="25">
        <f t="shared" si="32"/>
        <v>0</v>
      </c>
      <c r="I74" s="25">
        <f t="shared" si="32"/>
        <v>0</v>
      </c>
      <c r="J74" s="25">
        <f t="shared" si="32"/>
        <v>0</v>
      </c>
      <c r="K74" s="25">
        <f t="shared" si="32"/>
        <v>0</v>
      </c>
      <c r="L74" s="37" t="str">
        <f t="shared" si="30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3">+D76</f>
        <v>0</v>
      </c>
      <c r="E75" s="22">
        <f t="shared" si="33"/>
        <v>0</v>
      </c>
      <c r="F75" s="22">
        <f t="shared" si="33"/>
        <v>0</v>
      </c>
      <c r="G75" s="22">
        <f t="shared" si="33"/>
        <v>0</v>
      </c>
      <c r="H75" s="22">
        <f t="shared" si="33"/>
        <v>0</v>
      </c>
      <c r="I75" s="22">
        <f t="shared" si="33"/>
        <v>0</v>
      </c>
      <c r="J75" s="22">
        <f t="shared" si="33"/>
        <v>0</v>
      </c>
      <c r="K75" s="22">
        <f t="shared" si="33"/>
        <v>0</v>
      </c>
      <c r="L75" s="23" t="str">
        <f t="shared" si="30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4">+D77+D80+D81+D84</f>
        <v>0</v>
      </c>
      <c r="E76" s="22">
        <f t="shared" si="34"/>
        <v>0</v>
      </c>
      <c r="F76" s="22">
        <f t="shared" si="34"/>
        <v>0</v>
      </c>
      <c r="G76" s="22">
        <f t="shared" si="34"/>
        <v>0</v>
      </c>
      <c r="H76" s="22">
        <f t="shared" si="34"/>
        <v>0</v>
      </c>
      <c r="I76" s="22">
        <f t="shared" si="34"/>
        <v>0</v>
      </c>
      <c r="J76" s="22">
        <f t="shared" si="34"/>
        <v>0</v>
      </c>
      <c r="K76" s="22">
        <f t="shared" si="34"/>
        <v>0</v>
      </c>
      <c r="L76" s="23" t="str">
        <f t="shared" si="30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5">+D78+D79</f>
        <v>0</v>
      </c>
      <c r="E77" s="22">
        <f t="shared" si="35"/>
        <v>0</v>
      </c>
      <c r="F77" s="22">
        <f t="shared" si="35"/>
        <v>0</v>
      </c>
      <c r="G77" s="22">
        <f t="shared" si="35"/>
        <v>0</v>
      </c>
      <c r="H77" s="22">
        <f t="shared" si="35"/>
        <v>0</v>
      </c>
      <c r="I77" s="22">
        <f t="shared" si="35"/>
        <v>0</v>
      </c>
      <c r="J77" s="22">
        <f t="shared" si="35"/>
        <v>0</v>
      </c>
      <c r="K77" s="22">
        <f t="shared" si="35"/>
        <v>0</v>
      </c>
      <c r="L77" s="23" t="str">
        <f t="shared" si="30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78" si="36">+D168+D199</f>
        <v>0</v>
      </c>
      <c r="E78" s="25">
        <f t="shared" si="36"/>
        <v>0</v>
      </c>
      <c r="F78" s="25">
        <f t="shared" si="36"/>
        <v>0</v>
      </c>
      <c r="G78" s="25">
        <f t="shared" si="36"/>
        <v>0</v>
      </c>
      <c r="H78" s="25">
        <f t="shared" si="36"/>
        <v>0</v>
      </c>
      <c r="I78" s="25">
        <f t="shared" si="36"/>
        <v>0</v>
      </c>
      <c r="J78" s="25">
        <f t="shared" si="36"/>
        <v>0</v>
      </c>
      <c r="K78" s="25">
        <f t="shared" si="36"/>
        <v>0</v>
      </c>
      <c r="L78" s="37" t="str">
        <f t="shared" si="30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ref="D79:K79" si="37">+D169+D200</f>
        <v>0</v>
      </c>
      <c r="E79" s="25">
        <f t="shared" si="37"/>
        <v>0</v>
      </c>
      <c r="F79" s="25">
        <f t="shared" si="37"/>
        <v>0</v>
      </c>
      <c r="G79" s="25">
        <f t="shared" si="37"/>
        <v>0</v>
      </c>
      <c r="H79" s="25">
        <f t="shared" si="37"/>
        <v>0</v>
      </c>
      <c r="I79" s="25">
        <f t="shared" si="37"/>
        <v>0</v>
      </c>
      <c r="J79" s="25">
        <f t="shared" si="37"/>
        <v>0</v>
      </c>
      <c r="K79" s="25">
        <f t="shared" si="37"/>
        <v>0</v>
      </c>
      <c r="L79" s="37" t="str">
        <f t="shared" si="30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ref="D80:K80" si="38">+D170+D201</f>
        <v>0</v>
      </c>
      <c r="E80" s="25">
        <f t="shared" si="38"/>
        <v>0</v>
      </c>
      <c r="F80" s="25">
        <f t="shared" si="38"/>
        <v>0</v>
      </c>
      <c r="G80" s="25">
        <f t="shared" si="38"/>
        <v>0</v>
      </c>
      <c r="H80" s="25">
        <f t="shared" si="38"/>
        <v>0</v>
      </c>
      <c r="I80" s="25">
        <f t="shared" si="38"/>
        <v>0</v>
      </c>
      <c r="J80" s="25">
        <f t="shared" si="38"/>
        <v>0</v>
      </c>
      <c r="K80" s="25">
        <f t="shared" si="38"/>
        <v>0</v>
      </c>
      <c r="L80" s="37" t="str">
        <f t="shared" si="30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9">+D82+D83</f>
        <v>0</v>
      </c>
      <c r="E81" s="22">
        <f t="shared" si="39"/>
        <v>0</v>
      </c>
      <c r="F81" s="22">
        <f t="shared" si="39"/>
        <v>0</v>
      </c>
      <c r="G81" s="22">
        <f t="shared" si="39"/>
        <v>0</v>
      </c>
      <c r="H81" s="22">
        <f t="shared" si="39"/>
        <v>0</v>
      </c>
      <c r="I81" s="22">
        <f t="shared" si="39"/>
        <v>0</v>
      </c>
      <c r="J81" s="22">
        <f t="shared" si="39"/>
        <v>0</v>
      </c>
      <c r="K81" s="22">
        <f t="shared" si="39"/>
        <v>0</v>
      </c>
      <c r="L81" s="23" t="str">
        <f t="shared" si="30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2" si="40">+D172+D203</f>
        <v>0</v>
      </c>
      <c r="E82" s="25">
        <f t="shared" si="40"/>
        <v>0</v>
      </c>
      <c r="F82" s="25">
        <f t="shared" si="40"/>
        <v>0</v>
      </c>
      <c r="G82" s="25">
        <f t="shared" si="40"/>
        <v>0</v>
      </c>
      <c r="H82" s="25">
        <f t="shared" si="40"/>
        <v>0</v>
      </c>
      <c r="I82" s="25">
        <f t="shared" si="40"/>
        <v>0</v>
      </c>
      <c r="J82" s="25">
        <f t="shared" si="40"/>
        <v>0</v>
      </c>
      <c r="K82" s="25">
        <f t="shared" si="40"/>
        <v>0</v>
      </c>
      <c r="L82" s="37" t="str">
        <f t="shared" si="30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ref="D83:K83" si="41">+D173+D204</f>
        <v>0</v>
      </c>
      <c r="E83" s="25">
        <f t="shared" si="41"/>
        <v>0</v>
      </c>
      <c r="F83" s="25">
        <f t="shared" si="41"/>
        <v>0</v>
      </c>
      <c r="G83" s="25">
        <f t="shared" si="41"/>
        <v>0</v>
      </c>
      <c r="H83" s="25">
        <f t="shared" si="41"/>
        <v>0</v>
      </c>
      <c r="I83" s="25">
        <f t="shared" si="41"/>
        <v>0</v>
      </c>
      <c r="J83" s="25">
        <f t="shared" si="41"/>
        <v>0</v>
      </c>
      <c r="K83" s="25">
        <f t="shared" si="41"/>
        <v>0</v>
      </c>
      <c r="L83" s="37" t="str">
        <f t="shared" si="30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42">SUM(D85:D88)</f>
        <v>0</v>
      </c>
      <c r="E84" s="22">
        <f t="shared" si="42"/>
        <v>0</v>
      </c>
      <c r="F84" s="22">
        <f t="shared" si="42"/>
        <v>0</v>
      </c>
      <c r="G84" s="22">
        <f t="shared" si="42"/>
        <v>0</v>
      </c>
      <c r="H84" s="22">
        <f t="shared" si="42"/>
        <v>0</v>
      </c>
      <c r="I84" s="22">
        <f t="shared" si="42"/>
        <v>0</v>
      </c>
      <c r="J84" s="22">
        <f t="shared" si="42"/>
        <v>0</v>
      </c>
      <c r="K84" s="22">
        <f t="shared" si="42"/>
        <v>0</v>
      </c>
      <c r="L84" s="23" t="str">
        <f t="shared" si="30"/>
        <v/>
      </c>
      <c r="N84" s="31"/>
      <c r="O84" s="35"/>
    </row>
    <row r="85" spans="1:15">
      <c r="A85" s="51" t="s">
        <v>107</v>
      </c>
      <c r="B85" s="68">
        <f t="shared" si="27"/>
        <v>0</v>
      </c>
      <c r="C85" s="68">
        <f t="shared" si="27"/>
        <v>0</v>
      </c>
      <c r="D85" s="68">
        <f t="shared" ref="D85:K85" si="43">+D175+D206</f>
        <v>0</v>
      </c>
      <c r="E85" s="68">
        <f t="shared" si="43"/>
        <v>0</v>
      </c>
      <c r="F85" s="68">
        <f t="shared" si="43"/>
        <v>0</v>
      </c>
      <c r="G85" s="68">
        <f t="shared" si="43"/>
        <v>0</v>
      </c>
      <c r="H85" s="68">
        <f t="shared" si="43"/>
        <v>0</v>
      </c>
      <c r="I85" s="68">
        <f t="shared" si="43"/>
        <v>0</v>
      </c>
      <c r="J85" s="68">
        <f t="shared" si="43"/>
        <v>0</v>
      </c>
      <c r="K85" s="68">
        <f t="shared" si="43"/>
        <v>0</v>
      </c>
      <c r="L85" s="69" t="str">
        <f t="shared" si="30"/>
        <v/>
      </c>
      <c r="N85" s="31"/>
      <c r="O85" s="35"/>
    </row>
    <row r="86" spans="1:15" ht="37.5">
      <c r="A86" s="51" t="s">
        <v>106</v>
      </c>
      <c r="B86" s="68">
        <f t="shared" si="27"/>
        <v>0</v>
      </c>
      <c r="C86" s="68">
        <f t="shared" si="27"/>
        <v>0</v>
      </c>
      <c r="D86" s="68">
        <f t="shared" ref="D86:K86" si="44">+D176+D207</f>
        <v>0</v>
      </c>
      <c r="E86" s="68">
        <f t="shared" si="44"/>
        <v>0</v>
      </c>
      <c r="F86" s="68">
        <f t="shared" si="44"/>
        <v>0</v>
      </c>
      <c r="G86" s="68">
        <f t="shared" si="44"/>
        <v>0</v>
      </c>
      <c r="H86" s="68">
        <f t="shared" si="44"/>
        <v>0</v>
      </c>
      <c r="I86" s="68">
        <f t="shared" si="44"/>
        <v>0</v>
      </c>
      <c r="J86" s="68">
        <f t="shared" si="44"/>
        <v>0</v>
      </c>
      <c r="K86" s="68">
        <f t="shared" si="44"/>
        <v>0</v>
      </c>
      <c r="L86" s="69" t="str">
        <f t="shared" si="30"/>
        <v/>
      </c>
      <c r="N86" s="31"/>
      <c r="O86" s="35"/>
    </row>
    <row r="87" spans="1:15">
      <c r="A87" s="28" t="s">
        <v>96</v>
      </c>
      <c r="B87" s="25">
        <f t="shared" si="27"/>
        <v>0</v>
      </c>
      <c r="C87" s="25">
        <f t="shared" si="27"/>
        <v>0</v>
      </c>
      <c r="D87" s="25">
        <f t="shared" ref="D87:K87" si="45">+D177+D208</f>
        <v>0</v>
      </c>
      <c r="E87" s="25">
        <f t="shared" si="45"/>
        <v>0</v>
      </c>
      <c r="F87" s="25">
        <f t="shared" si="45"/>
        <v>0</v>
      </c>
      <c r="G87" s="25">
        <f t="shared" si="45"/>
        <v>0</v>
      </c>
      <c r="H87" s="25">
        <f t="shared" si="45"/>
        <v>0</v>
      </c>
      <c r="I87" s="25">
        <f t="shared" si="45"/>
        <v>0</v>
      </c>
      <c r="J87" s="25">
        <f t="shared" si="45"/>
        <v>0</v>
      </c>
      <c r="K87" s="25">
        <f t="shared" si="45"/>
        <v>0</v>
      </c>
      <c r="L87" s="37" t="str">
        <f t="shared" si="30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f t="shared" ref="D88:K88" si="46">+D178+D209</f>
        <v>0</v>
      </c>
      <c r="E88" s="25">
        <f t="shared" si="46"/>
        <v>0</v>
      </c>
      <c r="F88" s="25">
        <f t="shared" si="46"/>
        <v>0</v>
      </c>
      <c r="G88" s="25">
        <f t="shared" si="46"/>
        <v>0</v>
      </c>
      <c r="H88" s="25">
        <f t="shared" si="46"/>
        <v>0</v>
      </c>
      <c r="I88" s="25">
        <f t="shared" si="46"/>
        <v>0</v>
      </c>
      <c r="J88" s="25">
        <f t="shared" si="46"/>
        <v>0</v>
      </c>
      <c r="K88" s="25">
        <f t="shared" si="46"/>
        <v>0</v>
      </c>
      <c r="L88" s="38" t="str">
        <f t="shared" si="30"/>
        <v/>
      </c>
      <c r="N88" s="31"/>
      <c r="O88" s="35"/>
    </row>
    <row r="89" spans="1:15">
      <c r="A89" s="29" t="s">
        <v>32</v>
      </c>
      <c r="B89" s="30">
        <f t="shared" ref="B89:K89" si="47">+B76+B71</f>
        <v>0</v>
      </c>
      <c r="C89" s="30">
        <f t="shared" si="47"/>
        <v>0</v>
      </c>
      <c r="D89" s="30">
        <f t="shared" si="47"/>
        <v>0</v>
      </c>
      <c r="E89" s="30">
        <f t="shared" si="47"/>
        <v>0</v>
      </c>
      <c r="F89" s="30">
        <f t="shared" si="47"/>
        <v>0</v>
      </c>
      <c r="G89" s="30">
        <f t="shared" si="47"/>
        <v>0</v>
      </c>
      <c r="H89" s="30">
        <f t="shared" si="47"/>
        <v>0</v>
      </c>
      <c r="I89" s="30">
        <f t="shared" si="47"/>
        <v>0</v>
      </c>
      <c r="J89" s="30">
        <f t="shared" si="47"/>
        <v>0</v>
      </c>
      <c r="K89" s="30">
        <f t="shared" si="47"/>
        <v>0</v>
      </c>
      <c r="L89" s="39" t="str">
        <f t="shared" si="30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tr">
        <f>+A124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tr">
        <f>+A65</f>
        <v>หน่วยงาน : คณะสถาปัตยกรรมและการออกแบบ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8">SUM(D102:D104)</f>
        <v>0</v>
      </c>
      <c r="E101" s="22">
        <f t="shared" si="48"/>
        <v>0</v>
      </c>
      <c r="F101" s="22">
        <f t="shared" si="48"/>
        <v>0</v>
      </c>
      <c r="G101" s="22">
        <f t="shared" si="48"/>
        <v>0</v>
      </c>
      <c r="H101" s="22">
        <f t="shared" si="48"/>
        <v>0</v>
      </c>
      <c r="I101" s="22">
        <f t="shared" si="48"/>
        <v>0</v>
      </c>
      <c r="J101" s="22">
        <f t="shared" si="48"/>
        <v>0</v>
      </c>
      <c r="K101" s="22">
        <f t="shared" si="48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49">+D102+F102+H102+J102</f>
        <v>0</v>
      </c>
      <c r="C102" s="25">
        <f t="shared" si="49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50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9"/>
        <v>0</v>
      </c>
      <c r="C103" s="25">
        <f t="shared" si="49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50"/>
        <v/>
      </c>
      <c r="N103" s="31"/>
      <c r="O103" s="35"/>
    </row>
    <row r="104" spans="1:15">
      <c r="A104" s="24" t="s">
        <v>140</v>
      </c>
      <c r="B104" s="25">
        <f t="shared" si="49"/>
        <v>0</v>
      </c>
      <c r="C104" s="25">
        <f t="shared" si="49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50"/>
        <v/>
      </c>
      <c r="N104" s="31"/>
      <c r="O104" s="35"/>
    </row>
    <row r="105" spans="1:15">
      <c r="A105" s="21" t="s">
        <v>19</v>
      </c>
      <c r="B105" s="22">
        <f t="shared" si="49"/>
        <v>0</v>
      </c>
      <c r="C105" s="22">
        <f t="shared" si="49"/>
        <v>0</v>
      </c>
      <c r="D105" s="22">
        <f t="shared" ref="D105:K105" si="51">+D106</f>
        <v>0</v>
      </c>
      <c r="E105" s="22">
        <f t="shared" si="51"/>
        <v>0</v>
      </c>
      <c r="F105" s="22">
        <f t="shared" si="51"/>
        <v>0</v>
      </c>
      <c r="G105" s="22">
        <f t="shared" si="51"/>
        <v>0</v>
      </c>
      <c r="H105" s="22">
        <f t="shared" si="51"/>
        <v>0</v>
      </c>
      <c r="I105" s="22">
        <f t="shared" si="51"/>
        <v>0</v>
      </c>
      <c r="J105" s="22">
        <f t="shared" si="51"/>
        <v>0</v>
      </c>
      <c r="K105" s="22">
        <f t="shared" si="51"/>
        <v>0</v>
      </c>
      <c r="L105" s="23" t="str">
        <f t="shared" si="50"/>
        <v/>
      </c>
      <c r="N105" s="31"/>
      <c r="O105" s="35"/>
    </row>
    <row r="106" spans="1:15">
      <c r="A106" s="21" t="s">
        <v>20</v>
      </c>
      <c r="B106" s="22">
        <f t="shared" si="49"/>
        <v>0</v>
      </c>
      <c r="C106" s="22">
        <f t="shared" si="49"/>
        <v>0</v>
      </c>
      <c r="D106" s="22">
        <f t="shared" ref="D106:K106" si="52">+D107+D110+D111+D114</f>
        <v>0</v>
      </c>
      <c r="E106" s="22">
        <f t="shared" si="52"/>
        <v>0</v>
      </c>
      <c r="F106" s="22">
        <f t="shared" si="52"/>
        <v>0</v>
      </c>
      <c r="G106" s="22">
        <f t="shared" si="52"/>
        <v>0</v>
      </c>
      <c r="H106" s="22">
        <f t="shared" si="52"/>
        <v>0</v>
      </c>
      <c r="I106" s="22">
        <f t="shared" si="52"/>
        <v>0</v>
      </c>
      <c r="J106" s="22">
        <f t="shared" si="52"/>
        <v>0</v>
      </c>
      <c r="K106" s="22">
        <f t="shared" si="52"/>
        <v>0</v>
      </c>
      <c r="L106" s="23" t="str">
        <f t="shared" si="50"/>
        <v/>
      </c>
      <c r="N106" s="31"/>
      <c r="O106" s="35"/>
    </row>
    <row r="107" spans="1:15">
      <c r="A107" s="21" t="s">
        <v>21</v>
      </c>
      <c r="B107" s="22">
        <f t="shared" si="49"/>
        <v>0</v>
      </c>
      <c r="C107" s="22">
        <f t="shared" si="49"/>
        <v>0</v>
      </c>
      <c r="D107" s="22">
        <f t="shared" ref="D107:K107" si="53">+D108+D109</f>
        <v>0</v>
      </c>
      <c r="E107" s="22">
        <f t="shared" si="53"/>
        <v>0</v>
      </c>
      <c r="F107" s="22">
        <f t="shared" si="53"/>
        <v>0</v>
      </c>
      <c r="G107" s="22">
        <f t="shared" si="53"/>
        <v>0</v>
      </c>
      <c r="H107" s="22">
        <f t="shared" si="53"/>
        <v>0</v>
      </c>
      <c r="I107" s="22">
        <f t="shared" si="53"/>
        <v>0</v>
      </c>
      <c r="J107" s="22">
        <f t="shared" si="53"/>
        <v>0</v>
      </c>
      <c r="K107" s="22">
        <f t="shared" si="53"/>
        <v>0</v>
      </c>
      <c r="L107" s="23" t="str">
        <f t="shared" si="50"/>
        <v/>
      </c>
      <c r="N107" s="31"/>
      <c r="O107" s="35"/>
    </row>
    <row r="108" spans="1:15">
      <c r="A108" s="24" t="s">
        <v>22</v>
      </c>
      <c r="B108" s="25">
        <f t="shared" si="49"/>
        <v>0</v>
      </c>
      <c r="C108" s="25">
        <f t="shared" si="49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50"/>
        <v/>
      </c>
      <c r="N108" s="31"/>
      <c r="O108" s="35"/>
    </row>
    <row r="109" spans="1:15">
      <c r="A109" s="26" t="s">
        <v>23</v>
      </c>
      <c r="B109" s="25">
        <f t="shared" si="49"/>
        <v>0</v>
      </c>
      <c r="C109" s="25">
        <f t="shared" si="49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50"/>
        <v/>
      </c>
      <c r="N109" s="31"/>
      <c r="O109" s="35"/>
    </row>
    <row r="110" spans="1:15">
      <c r="A110" s="24" t="s">
        <v>141</v>
      </c>
      <c r="B110" s="25">
        <f t="shared" si="49"/>
        <v>0</v>
      </c>
      <c r="C110" s="25">
        <f t="shared" si="49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50"/>
        <v/>
      </c>
      <c r="N110" s="31"/>
      <c r="O110" s="35"/>
    </row>
    <row r="111" spans="1:15">
      <c r="A111" s="21" t="s">
        <v>24</v>
      </c>
      <c r="B111" s="22">
        <f t="shared" si="49"/>
        <v>0</v>
      </c>
      <c r="C111" s="22">
        <f t="shared" si="49"/>
        <v>0</v>
      </c>
      <c r="D111" s="22">
        <f t="shared" ref="D111:K111" si="54">+D112+D113</f>
        <v>0</v>
      </c>
      <c r="E111" s="22">
        <f t="shared" si="54"/>
        <v>0</v>
      </c>
      <c r="F111" s="22">
        <f t="shared" si="54"/>
        <v>0</v>
      </c>
      <c r="G111" s="22">
        <f t="shared" si="54"/>
        <v>0</v>
      </c>
      <c r="H111" s="22">
        <f t="shared" si="54"/>
        <v>0</v>
      </c>
      <c r="I111" s="22">
        <f t="shared" si="54"/>
        <v>0</v>
      </c>
      <c r="J111" s="22">
        <f t="shared" si="54"/>
        <v>0</v>
      </c>
      <c r="K111" s="22">
        <f t="shared" si="54"/>
        <v>0</v>
      </c>
      <c r="L111" s="23" t="str">
        <f t="shared" si="50"/>
        <v/>
      </c>
      <c r="N111" s="31"/>
      <c r="O111" s="35"/>
    </row>
    <row r="112" spans="1:15">
      <c r="A112" s="28" t="s">
        <v>25</v>
      </c>
      <c r="B112" s="25">
        <f t="shared" si="49"/>
        <v>0</v>
      </c>
      <c r="C112" s="25">
        <f t="shared" si="49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50"/>
        <v/>
      </c>
      <c r="N112" s="31"/>
      <c r="O112" s="35"/>
    </row>
    <row r="113" spans="1:15">
      <c r="A113" s="28" t="s">
        <v>26</v>
      </c>
      <c r="B113" s="25">
        <f t="shared" si="49"/>
        <v>0</v>
      </c>
      <c r="C113" s="25">
        <f t="shared" si="49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50"/>
        <v/>
      </c>
      <c r="N113" s="31"/>
      <c r="O113" s="35"/>
    </row>
    <row r="114" spans="1:15">
      <c r="A114" s="21" t="s">
        <v>27</v>
      </c>
      <c r="B114" s="22">
        <f t="shared" si="49"/>
        <v>0</v>
      </c>
      <c r="C114" s="22">
        <f t="shared" si="49"/>
        <v>0</v>
      </c>
      <c r="D114" s="22">
        <f t="shared" ref="D114:K114" si="55">SUM(D115:D118)</f>
        <v>0</v>
      </c>
      <c r="E114" s="22">
        <f t="shared" si="55"/>
        <v>0</v>
      </c>
      <c r="F114" s="22">
        <f t="shared" si="55"/>
        <v>0</v>
      </c>
      <c r="G114" s="22">
        <f t="shared" si="55"/>
        <v>0</v>
      </c>
      <c r="H114" s="22">
        <f t="shared" si="55"/>
        <v>0</v>
      </c>
      <c r="I114" s="22">
        <f t="shared" si="55"/>
        <v>0</v>
      </c>
      <c r="J114" s="22">
        <f t="shared" si="55"/>
        <v>0</v>
      </c>
      <c r="K114" s="22">
        <f t="shared" si="55"/>
        <v>0</v>
      </c>
      <c r="L114" s="23" t="str">
        <f t="shared" si="50"/>
        <v/>
      </c>
      <c r="N114" s="31"/>
      <c r="O114" s="35"/>
    </row>
    <row r="115" spans="1:15">
      <c r="A115" s="28" t="s">
        <v>28</v>
      </c>
      <c r="B115" s="25">
        <f t="shared" si="49"/>
        <v>0</v>
      </c>
      <c r="C115" s="25">
        <f t="shared" si="49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50"/>
        <v/>
      </c>
      <c r="N115" s="31"/>
      <c r="O115" s="35"/>
    </row>
    <row r="116" spans="1:15">
      <c r="A116" s="28" t="s">
        <v>29</v>
      </c>
      <c r="B116" s="25">
        <f t="shared" si="49"/>
        <v>0</v>
      </c>
      <c r="C116" s="25">
        <f t="shared" si="49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50"/>
        <v/>
      </c>
      <c r="N116" s="31"/>
      <c r="O116" s="35"/>
    </row>
    <row r="117" spans="1:15">
      <c r="A117" s="28" t="s">
        <v>30</v>
      </c>
      <c r="B117" s="25">
        <f t="shared" si="49"/>
        <v>0</v>
      </c>
      <c r="C117" s="25">
        <f t="shared" si="49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50"/>
        <v/>
      </c>
      <c r="N117" s="31"/>
      <c r="O117" s="35"/>
    </row>
    <row r="118" spans="1:15" ht="19.5" thickBot="1">
      <c r="A118" s="28" t="s">
        <v>31</v>
      </c>
      <c r="B118" s="25">
        <f t="shared" si="49"/>
        <v>0</v>
      </c>
      <c r="C118" s="25">
        <f t="shared" si="49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50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6">+E106+E101</f>
        <v>0</v>
      </c>
      <c r="F119" s="30">
        <f t="shared" si="56"/>
        <v>0</v>
      </c>
      <c r="G119" s="30">
        <f t="shared" si="56"/>
        <v>0</v>
      </c>
      <c r="H119" s="30">
        <f t="shared" si="56"/>
        <v>0</v>
      </c>
      <c r="I119" s="30">
        <f t="shared" si="56"/>
        <v>0</v>
      </c>
      <c r="J119" s="30">
        <f t="shared" si="56"/>
        <v>0</v>
      </c>
      <c r="K119" s="30">
        <f t="shared" si="56"/>
        <v>0</v>
      </c>
      <c r="L119" s="39" t="str">
        <f t="shared" si="50"/>
        <v/>
      </c>
      <c r="N119" s="31"/>
      <c r="O119" s="35"/>
    </row>
    <row r="120" spans="1:15" ht="18.75" customHeight="1">
      <c r="N120" s="31"/>
      <c r="O120" s="35"/>
    </row>
    <row r="121" spans="1:15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tr">
        <f>+A34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tr">
        <f>+A95</f>
        <v>หน่วยงาน : คณะสถาปัตยกรรมและการออกแบบ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39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7">SUM(D132:D134)</f>
        <v>0</v>
      </c>
      <c r="E131" s="22">
        <f t="shared" si="57"/>
        <v>0</v>
      </c>
      <c r="F131" s="22">
        <f t="shared" si="57"/>
        <v>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58">+D132+F132+H132+J132</f>
        <v>0</v>
      </c>
      <c r="C132" s="25">
        <f t="shared" si="58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9">IF(C132&gt;0,FIXED(C132/B132*100,2),"")</f>
        <v/>
      </c>
      <c r="N132" s="31"/>
      <c r="O132" s="35"/>
    </row>
    <row r="133" spans="1:15">
      <c r="A133" s="24" t="s">
        <v>18</v>
      </c>
      <c r="B133" s="25">
        <f t="shared" si="58"/>
        <v>0</v>
      </c>
      <c r="C133" s="25">
        <f t="shared" si="5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9"/>
        <v/>
      </c>
      <c r="N133" s="31"/>
      <c r="O133" s="35"/>
    </row>
    <row r="134" spans="1:15">
      <c r="A134" s="24" t="s">
        <v>140</v>
      </c>
      <c r="B134" s="25">
        <f t="shared" si="58"/>
        <v>0</v>
      </c>
      <c r="C134" s="25">
        <f t="shared" si="5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9"/>
        <v/>
      </c>
      <c r="N134" s="31"/>
      <c r="O134" s="35"/>
    </row>
    <row r="135" spans="1:15">
      <c r="A135" s="21" t="s">
        <v>19</v>
      </c>
      <c r="B135" s="22">
        <f t="shared" si="58"/>
        <v>0</v>
      </c>
      <c r="C135" s="22">
        <f t="shared" si="58"/>
        <v>0</v>
      </c>
      <c r="D135" s="22">
        <f t="shared" ref="D135:K135" si="60">+D136</f>
        <v>0</v>
      </c>
      <c r="E135" s="22">
        <f t="shared" si="60"/>
        <v>0</v>
      </c>
      <c r="F135" s="22">
        <f t="shared" si="60"/>
        <v>0</v>
      </c>
      <c r="G135" s="22">
        <f t="shared" si="60"/>
        <v>0</v>
      </c>
      <c r="H135" s="22">
        <f t="shared" si="60"/>
        <v>0</v>
      </c>
      <c r="I135" s="22">
        <f t="shared" si="60"/>
        <v>0</v>
      </c>
      <c r="J135" s="22">
        <f t="shared" si="60"/>
        <v>0</v>
      </c>
      <c r="K135" s="22">
        <f t="shared" si="60"/>
        <v>0</v>
      </c>
      <c r="L135" s="23" t="str">
        <f t="shared" si="59"/>
        <v/>
      </c>
      <c r="N135" s="31"/>
      <c r="O135" s="35"/>
    </row>
    <row r="136" spans="1:15">
      <c r="A136" s="21" t="s">
        <v>20</v>
      </c>
      <c r="B136" s="22">
        <f t="shared" si="58"/>
        <v>0</v>
      </c>
      <c r="C136" s="22">
        <f t="shared" si="58"/>
        <v>0</v>
      </c>
      <c r="D136" s="22">
        <f t="shared" ref="D136:K136" si="61">+D137+D140+D141+D144</f>
        <v>0</v>
      </c>
      <c r="E136" s="22">
        <f t="shared" si="61"/>
        <v>0</v>
      </c>
      <c r="F136" s="22">
        <f t="shared" si="61"/>
        <v>0</v>
      </c>
      <c r="G136" s="22">
        <f t="shared" si="61"/>
        <v>0</v>
      </c>
      <c r="H136" s="22">
        <f t="shared" si="61"/>
        <v>0</v>
      </c>
      <c r="I136" s="22">
        <f t="shared" si="61"/>
        <v>0</v>
      </c>
      <c r="J136" s="22">
        <f t="shared" si="61"/>
        <v>0</v>
      </c>
      <c r="K136" s="22">
        <f t="shared" si="61"/>
        <v>0</v>
      </c>
      <c r="L136" s="23" t="str">
        <f t="shared" si="59"/>
        <v/>
      </c>
      <c r="N136" s="31"/>
      <c r="O136" s="35"/>
    </row>
    <row r="137" spans="1:15">
      <c r="A137" s="21" t="s">
        <v>21</v>
      </c>
      <c r="B137" s="22">
        <f t="shared" si="58"/>
        <v>0</v>
      </c>
      <c r="C137" s="22">
        <f t="shared" si="58"/>
        <v>0</v>
      </c>
      <c r="D137" s="22">
        <f t="shared" ref="D137:K137" si="62">+D138+D139</f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0</v>
      </c>
      <c r="I137" s="22">
        <f t="shared" si="62"/>
        <v>0</v>
      </c>
      <c r="J137" s="22">
        <f t="shared" si="62"/>
        <v>0</v>
      </c>
      <c r="K137" s="22">
        <f t="shared" si="62"/>
        <v>0</v>
      </c>
      <c r="L137" s="23" t="str">
        <f t="shared" si="59"/>
        <v/>
      </c>
      <c r="N137" s="31"/>
      <c r="O137" s="35"/>
    </row>
    <row r="138" spans="1:15">
      <c r="A138" s="24" t="s">
        <v>22</v>
      </c>
      <c r="B138" s="25">
        <f t="shared" si="58"/>
        <v>0</v>
      </c>
      <c r="C138" s="25">
        <f t="shared" si="5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9"/>
        <v/>
      </c>
      <c r="N138" s="31"/>
      <c r="O138" s="35"/>
    </row>
    <row r="139" spans="1:15">
      <c r="A139" s="26" t="s">
        <v>23</v>
      </c>
      <c r="B139" s="25">
        <f t="shared" si="58"/>
        <v>0</v>
      </c>
      <c r="C139" s="25">
        <f t="shared" si="5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9"/>
        <v/>
      </c>
      <c r="N139" s="31"/>
      <c r="O139" s="35"/>
    </row>
    <row r="140" spans="1:15">
      <c r="A140" s="24" t="s">
        <v>141</v>
      </c>
      <c r="B140" s="25">
        <f t="shared" si="58"/>
        <v>0</v>
      </c>
      <c r="C140" s="25">
        <f t="shared" si="58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59"/>
        <v/>
      </c>
      <c r="N140" s="31"/>
      <c r="O140" s="35"/>
    </row>
    <row r="141" spans="1:15">
      <c r="A141" s="21" t="s">
        <v>24</v>
      </c>
      <c r="B141" s="22">
        <f t="shared" si="58"/>
        <v>0</v>
      </c>
      <c r="C141" s="22">
        <f t="shared" si="58"/>
        <v>0</v>
      </c>
      <c r="D141" s="22">
        <f t="shared" ref="D141:K141" si="63">+D142+D143</f>
        <v>0</v>
      </c>
      <c r="E141" s="22">
        <f t="shared" si="63"/>
        <v>0</v>
      </c>
      <c r="F141" s="22">
        <f t="shared" si="63"/>
        <v>0</v>
      </c>
      <c r="G141" s="22">
        <f t="shared" si="63"/>
        <v>0</v>
      </c>
      <c r="H141" s="22">
        <f t="shared" si="63"/>
        <v>0</v>
      </c>
      <c r="I141" s="22">
        <f t="shared" si="63"/>
        <v>0</v>
      </c>
      <c r="J141" s="22">
        <f t="shared" si="63"/>
        <v>0</v>
      </c>
      <c r="K141" s="22">
        <f t="shared" si="63"/>
        <v>0</v>
      </c>
      <c r="L141" s="23" t="str">
        <f t="shared" si="59"/>
        <v/>
      </c>
      <c r="N141" s="31"/>
      <c r="O141" s="35"/>
    </row>
    <row r="142" spans="1:15">
      <c r="A142" s="28" t="s">
        <v>25</v>
      </c>
      <c r="B142" s="25">
        <f t="shared" si="58"/>
        <v>0</v>
      </c>
      <c r="C142" s="25">
        <f t="shared" si="58"/>
        <v>0</v>
      </c>
      <c r="D142" s="25"/>
      <c r="E142" s="25"/>
      <c r="F142" s="25"/>
      <c r="G142" s="25"/>
      <c r="H142" s="25"/>
      <c r="I142" s="25"/>
      <c r="J142" s="25"/>
      <c r="K142" s="27"/>
      <c r="L142" s="37" t="str">
        <f t="shared" si="59"/>
        <v/>
      </c>
      <c r="N142" s="31"/>
      <c r="O142" s="35"/>
    </row>
    <row r="143" spans="1:15">
      <c r="A143" s="28" t="s">
        <v>26</v>
      </c>
      <c r="B143" s="25">
        <f t="shared" si="58"/>
        <v>0</v>
      </c>
      <c r="C143" s="25">
        <f t="shared" si="58"/>
        <v>0</v>
      </c>
      <c r="D143" s="25">
        <f>+VALUE(FIXED(N143*0.24/1000000,5)*1000000)</f>
        <v>0</v>
      </c>
      <c r="E143" s="25"/>
      <c r="F143" s="25">
        <f>+D143</f>
        <v>0</v>
      </c>
      <c r="G143" s="25"/>
      <c r="H143" s="25">
        <f>+F143</f>
        <v>0</v>
      </c>
      <c r="I143" s="25"/>
      <c r="J143" s="25">
        <f>+H143</f>
        <v>0</v>
      </c>
      <c r="K143" s="27"/>
      <c r="L143" s="37" t="str">
        <f t="shared" si="59"/>
        <v/>
      </c>
      <c r="N143" s="31"/>
      <c r="O143" s="35"/>
    </row>
    <row r="144" spans="1:15">
      <c r="A144" s="21" t="s">
        <v>27</v>
      </c>
      <c r="B144" s="22">
        <f t="shared" si="58"/>
        <v>0</v>
      </c>
      <c r="C144" s="22">
        <f t="shared" si="58"/>
        <v>0</v>
      </c>
      <c r="D144" s="22">
        <f t="shared" ref="D144:K144" si="64">SUM(D145:D148)</f>
        <v>0</v>
      </c>
      <c r="E144" s="22">
        <f t="shared" si="64"/>
        <v>0</v>
      </c>
      <c r="F144" s="22">
        <f t="shared" si="64"/>
        <v>0</v>
      </c>
      <c r="G144" s="22">
        <f t="shared" si="64"/>
        <v>0</v>
      </c>
      <c r="H144" s="22">
        <f t="shared" si="64"/>
        <v>0</v>
      </c>
      <c r="I144" s="22">
        <f t="shared" si="64"/>
        <v>0</v>
      </c>
      <c r="J144" s="22">
        <f t="shared" si="64"/>
        <v>0</v>
      </c>
      <c r="K144" s="22">
        <f t="shared" si="64"/>
        <v>0</v>
      </c>
      <c r="L144" s="23" t="str">
        <f t="shared" si="59"/>
        <v/>
      </c>
      <c r="N144" s="31"/>
      <c r="O144" s="35"/>
    </row>
    <row r="145" spans="1:15">
      <c r="A145" s="28" t="s">
        <v>28</v>
      </c>
      <c r="B145" s="25">
        <f t="shared" si="58"/>
        <v>0</v>
      </c>
      <c r="C145" s="25">
        <f t="shared" si="58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9"/>
        <v/>
      </c>
      <c r="N145" s="31"/>
      <c r="O145" s="35"/>
    </row>
    <row r="146" spans="1:15">
      <c r="A146" s="28" t="s">
        <v>29</v>
      </c>
      <c r="B146" s="25">
        <f t="shared" si="58"/>
        <v>0</v>
      </c>
      <c r="C146" s="25">
        <f t="shared" si="5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9"/>
        <v/>
      </c>
      <c r="N146" s="31"/>
      <c r="O146" s="35"/>
    </row>
    <row r="147" spans="1:15">
      <c r="A147" s="28" t="s">
        <v>30</v>
      </c>
      <c r="B147" s="25">
        <f t="shared" si="58"/>
        <v>0</v>
      </c>
      <c r="C147" s="25">
        <f t="shared" si="5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9"/>
        <v/>
      </c>
      <c r="N147" s="31"/>
      <c r="O147" s="35"/>
    </row>
    <row r="148" spans="1:15" ht="19.5" thickBot="1">
      <c r="A148" s="28" t="s">
        <v>31</v>
      </c>
      <c r="B148" s="25">
        <f t="shared" si="58"/>
        <v>0</v>
      </c>
      <c r="C148" s="25">
        <f t="shared" si="5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9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5">+E136+E131</f>
        <v>0</v>
      </c>
      <c r="F149" s="30">
        <f t="shared" si="65"/>
        <v>0</v>
      </c>
      <c r="G149" s="30">
        <f t="shared" si="65"/>
        <v>0</v>
      </c>
      <c r="H149" s="30">
        <f t="shared" si="65"/>
        <v>0</v>
      </c>
      <c r="I149" s="30">
        <f t="shared" si="65"/>
        <v>0</v>
      </c>
      <c r="J149" s="30">
        <f t="shared" si="65"/>
        <v>0</v>
      </c>
      <c r="K149" s="30">
        <f t="shared" si="65"/>
        <v>0</v>
      </c>
      <c r="L149" s="39" t="str">
        <f t="shared" si="59"/>
        <v/>
      </c>
      <c r="N149" s="31"/>
      <c r="O149" s="35"/>
    </row>
    <row r="150" spans="1:15">
      <c r="N150" s="31"/>
      <c r="O150" s="35"/>
    </row>
    <row r="151" spans="1:1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  <c r="N151" s="31"/>
      <c r="O151" s="35"/>
    </row>
    <row r="152" spans="1:15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N152" s="31"/>
      <c r="O152" s="35"/>
    </row>
    <row r="153" spans="1: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  <c r="N153" s="31"/>
      <c r="O153" s="35"/>
    </row>
    <row r="154" spans="1:15">
      <c r="A154" s="156" t="str">
        <f>+A64</f>
        <v>แผนงาน : จัดการศึกษาระดับอุดมศึกษา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  <c r="N154" s="31"/>
      <c r="O154" s="35"/>
    </row>
    <row r="155" spans="1:15">
      <c r="A155" s="159" t="str">
        <f>+A125</f>
        <v>หน่วยงาน : คณะสถาปัตยกรรมและการออกแบบ</v>
      </c>
      <c r="B155" s="160"/>
      <c r="C155" s="160"/>
      <c r="D155" s="161"/>
      <c r="E155" s="176" t="s">
        <v>3</v>
      </c>
      <c r="F155" s="176"/>
      <c r="G155" s="176"/>
      <c r="H155" s="4"/>
      <c r="I155" s="4"/>
      <c r="J155" s="4"/>
      <c r="K155" s="4"/>
      <c r="L155" s="5"/>
      <c r="N155" s="31"/>
      <c r="O155" s="35"/>
    </row>
    <row r="156" spans="1:15">
      <c r="A156" s="6" t="s">
        <v>41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  <c r="N156" s="31"/>
      <c r="O156" s="35"/>
    </row>
    <row r="157" spans="1:1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  <c r="N159" s="31"/>
      <c r="O159" s="35"/>
    </row>
    <row r="160" spans="1:1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6">SUM(D162:D164)</f>
        <v>0</v>
      </c>
      <c r="E161" s="22">
        <f t="shared" si="66"/>
        <v>0</v>
      </c>
      <c r="F161" s="22">
        <f t="shared" si="66"/>
        <v>0</v>
      </c>
      <c r="G161" s="22">
        <f t="shared" si="66"/>
        <v>0</v>
      </c>
      <c r="H161" s="22">
        <f t="shared" si="66"/>
        <v>0</v>
      </c>
      <c r="I161" s="22">
        <f t="shared" si="66"/>
        <v>0</v>
      </c>
      <c r="J161" s="22">
        <f t="shared" si="66"/>
        <v>0</v>
      </c>
      <c r="K161" s="22">
        <f t="shared" si="66"/>
        <v>0</v>
      </c>
      <c r="L161" s="23" t="str">
        <f>IF(C161&gt;0,FIXED(C161/B161*100,2),"")</f>
        <v/>
      </c>
      <c r="N161" s="31"/>
      <c r="O161" s="35"/>
    </row>
    <row r="162" spans="1:15">
      <c r="A162" s="24" t="s">
        <v>17</v>
      </c>
      <c r="B162" s="25">
        <f t="shared" ref="B162:C178" si="67">+D162+F162+H162+J162</f>
        <v>0</v>
      </c>
      <c r="C162" s="25">
        <f t="shared" si="67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>IF(C162&gt;0,FIXED(C162/B162*100,2),"")</f>
        <v/>
      </c>
      <c r="N162" s="31"/>
      <c r="O162" s="35"/>
    </row>
    <row r="163" spans="1:15">
      <c r="A163" s="24" t="s">
        <v>18</v>
      </c>
      <c r="B163" s="25">
        <f t="shared" si="67"/>
        <v>0</v>
      </c>
      <c r="C163" s="25">
        <f t="shared" si="67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9" si="68">IF(C163&gt;0,FIXED(C163/B163*100,2),"")</f>
        <v/>
      </c>
      <c r="N163" s="31"/>
      <c r="O163" s="35"/>
    </row>
    <row r="164" spans="1:15">
      <c r="A164" s="24" t="s">
        <v>140</v>
      </c>
      <c r="B164" s="25">
        <f t="shared" si="67"/>
        <v>0</v>
      </c>
      <c r="C164" s="25">
        <f t="shared" si="67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8"/>
        <v/>
      </c>
      <c r="N164" s="31"/>
      <c r="O164" s="35"/>
    </row>
    <row r="165" spans="1:15">
      <c r="A165" s="21" t="s">
        <v>19</v>
      </c>
      <c r="B165" s="22">
        <f t="shared" si="67"/>
        <v>0</v>
      </c>
      <c r="C165" s="22">
        <f t="shared" si="67"/>
        <v>0</v>
      </c>
      <c r="D165" s="22">
        <f t="shared" ref="D165:K165" si="69">+D166</f>
        <v>0</v>
      </c>
      <c r="E165" s="22">
        <f t="shared" si="69"/>
        <v>0</v>
      </c>
      <c r="F165" s="22">
        <f t="shared" si="69"/>
        <v>0</v>
      </c>
      <c r="G165" s="22">
        <f t="shared" si="69"/>
        <v>0</v>
      </c>
      <c r="H165" s="22">
        <f t="shared" si="69"/>
        <v>0</v>
      </c>
      <c r="I165" s="22">
        <f t="shared" si="69"/>
        <v>0</v>
      </c>
      <c r="J165" s="22">
        <f t="shared" si="69"/>
        <v>0</v>
      </c>
      <c r="K165" s="22">
        <f t="shared" si="69"/>
        <v>0</v>
      </c>
      <c r="L165" s="23" t="str">
        <f t="shared" si="68"/>
        <v/>
      </c>
      <c r="N165" s="31"/>
      <c r="O165" s="35"/>
    </row>
    <row r="166" spans="1:15">
      <c r="A166" s="21" t="s">
        <v>20</v>
      </c>
      <c r="B166" s="22">
        <f t="shared" si="67"/>
        <v>0</v>
      </c>
      <c r="C166" s="22">
        <f t="shared" si="67"/>
        <v>0</v>
      </c>
      <c r="D166" s="22">
        <f t="shared" ref="D166:K166" si="70">+D167+D170+D171+D174</f>
        <v>0</v>
      </c>
      <c r="E166" s="22">
        <f t="shared" si="70"/>
        <v>0</v>
      </c>
      <c r="F166" s="22">
        <f t="shared" si="70"/>
        <v>0</v>
      </c>
      <c r="G166" s="22">
        <f t="shared" si="70"/>
        <v>0</v>
      </c>
      <c r="H166" s="22">
        <f t="shared" si="70"/>
        <v>0</v>
      </c>
      <c r="I166" s="22">
        <f t="shared" si="70"/>
        <v>0</v>
      </c>
      <c r="J166" s="22">
        <f t="shared" si="70"/>
        <v>0</v>
      </c>
      <c r="K166" s="22">
        <f t="shared" si="70"/>
        <v>0</v>
      </c>
      <c r="L166" s="23" t="str">
        <f t="shared" si="68"/>
        <v/>
      </c>
      <c r="N166" s="31"/>
      <c r="O166" s="35"/>
    </row>
    <row r="167" spans="1:15">
      <c r="A167" s="21" t="s">
        <v>21</v>
      </c>
      <c r="B167" s="22">
        <f t="shared" si="67"/>
        <v>0</v>
      </c>
      <c r="C167" s="22">
        <f t="shared" si="67"/>
        <v>0</v>
      </c>
      <c r="D167" s="22">
        <f t="shared" ref="D167:K167" si="71">+D168+D169</f>
        <v>0</v>
      </c>
      <c r="E167" s="22">
        <f t="shared" si="71"/>
        <v>0</v>
      </c>
      <c r="F167" s="22">
        <f t="shared" si="71"/>
        <v>0</v>
      </c>
      <c r="G167" s="22">
        <f t="shared" si="71"/>
        <v>0</v>
      </c>
      <c r="H167" s="22">
        <f t="shared" si="71"/>
        <v>0</v>
      </c>
      <c r="I167" s="22">
        <f t="shared" si="71"/>
        <v>0</v>
      </c>
      <c r="J167" s="22">
        <f t="shared" si="71"/>
        <v>0</v>
      </c>
      <c r="K167" s="22">
        <f t="shared" si="71"/>
        <v>0</v>
      </c>
      <c r="L167" s="23" t="str">
        <f t="shared" si="68"/>
        <v/>
      </c>
      <c r="N167" s="31"/>
      <c r="O167" s="35"/>
    </row>
    <row r="168" spans="1:15">
      <c r="A168" s="24" t="s">
        <v>22</v>
      </c>
      <c r="B168" s="25">
        <f t="shared" si="67"/>
        <v>0</v>
      </c>
      <c r="C168" s="25">
        <f t="shared" si="67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8"/>
        <v/>
      </c>
      <c r="N168" s="31"/>
      <c r="O168" s="35"/>
    </row>
    <row r="169" spans="1:15">
      <c r="A169" s="26" t="s">
        <v>23</v>
      </c>
      <c r="B169" s="25">
        <f t="shared" si="67"/>
        <v>0</v>
      </c>
      <c r="C169" s="25">
        <f t="shared" si="67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8"/>
        <v/>
      </c>
      <c r="N169" s="31"/>
      <c r="O169" s="35"/>
    </row>
    <row r="170" spans="1:15">
      <c r="A170" s="24" t="s">
        <v>141</v>
      </c>
      <c r="B170" s="25">
        <f t="shared" si="67"/>
        <v>0</v>
      </c>
      <c r="C170" s="25">
        <f t="shared" si="67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8"/>
        <v/>
      </c>
      <c r="N170" s="31"/>
      <c r="O170" s="35"/>
    </row>
    <row r="171" spans="1:15">
      <c r="A171" s="21" t="s">
        <v>24</v>
      </c>
      <c r="B171" s="22">
        <f t="shared" si="67"/>
        <v>0</v>
      </c>
      <c r="C171" s="22">
        <f t="shared" si="67"/>
        <v>0</v>
      </c>
      <c r="D171" s="22">
        <f t="shared" ref="D171:K171" si="72">+D172+D173</f>
        <v>0</v>
      </c>
      <c r="E171" s="22">
        <f t="shared" si="72"/>
        <v>0</v>
      </c>
      <c r="F171" s="22">
        <f t="shared" si="72"/>
        <v>0</v>
      </c>
      <c r="G171" s="22">
        <f t="shared" si="72"/>
        <v>0</v>
      </c>
      <c r="H171" s="22">
        <f t="shared" si="72"/>
        <v>0</v>
      </c>
      <c r="I171" s="22">
        <f t="shared" si="72"/>
        <v>0</v>
      </c>
      <c r="J171" s="22">
        <f t="shared" si="72"/>
        <v>0</v>
      </c>
      <c r="K171" s="22">
        <f t="shared" si="72"/>
        <v>0</v>
      </c>
      <c r="L171" s="23" t="str">
        <f t="shared" si="68"/>
        <v/>
      </c>
      <c r="N171" s="31"/>
      <c r="O171" s="35"/>
    </row>
    <row r="172" spans="1:15">
      <c r="A172" s="28" t="s">
        <v>25</v>
      </c>
      <c r="B172" s="25">
        <f t="shared" si="67"/>
        <v>0</v>
      </c>
      <c r="C172" s="25">
        <f t="shared" si="67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8"/>
        <v/>
      </c>
      <c r="N172" s="31"/>
      <c r="O172" s="35"/>
    </row>
    <row r="173" spans="1:15">
      <c r="A173" s="28" t="s">
        <v>26</v>
      </c>
      <c r="B173" s="25">
        <f t="shared" si="67"/>
        <v>0</v>
      </c>
      <c r="C173" s="25">
        <f t="shared" si="67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8"/>
        <v/>
      </c>
      <c r="N173" s="31"/>
      <c r="O173" s="35"/>
    </row>
    <row r="174" spans="1:15">
      <c r="A174" s="21" t="s">
        <v>27</v>
      </c>
      <c r="B174" s="22">
        <f t="shared" si="67"/>
        <v>0</v>
      </c>
      <c r="C174" s="22">
        <f t="shared" si="67"/>
        <v>0</v>
      </c>
      <c r="D174" s="22">
        <f t="shared" ref="D174:K174" si="73">SUM(D175:D178)</f>
        <v>0</v>
      </c>
      <c r="E174" s="22">
        <f t="shared" si="73"/>
        <v>0</v>
      </c>
      <c r="F174" s="22">
        <f t="shared" si="73"/>
        <v>0</v>
      </c>
      <c r="G174" s="22">
        <f t="shared" si="73"/>
        <v>0</v>
      </c>
      <c r="H174" s="22">
        <f t="shared" si="73"/>
        <v>0</v>
      </c>
      <c r="I174" s="22">
        <f t="shared" si="73"/>
        <v>0</v>
      </c>
      <c r="J174" s="22">
        <f t="shared" si="73"/>
        <v>0</v>
      </c>
      <c r="K174" s="22">
        <f t="shared" si="73"/>
        <v>0</v>
      </c>
      <c r="L174" s="23" t="str">
        <f t="shared" si="68"/>
        <v/>
      </c>
      <c r="N174" s="31"/>
      <c r="O174" s="35"/>
    </row>
    <row r="175" spans="1:15">
      <c r="A175" s="51" t="s">
        <v>107</v>
      </c>
      <c r="B175" s="68">
        <f t="shared" ref="B175:C177" si="74">+D175+F175+H175+J175</f>
        <v>0</v>
      </c>
      <c r="C175" s="68">
        <f t="shared" si="74"/>
        <v>0</v>
      </c>
      <c r="D175" s="68"/>
      <c r="E175" s="68"/>
      <c r="F175" s="68"/>
      <c r="G175" s="68"/>
      <c r="H175" s="68"/>
      <c r="I175" s="68"/>
      <c r="J175" s="68"/>
      <c r="K175" s="68"/>
      <c r="L175" s="69" t="str">
        <f t="shared" si="68"/>
        <v/>
      </c>
      <c r="N175" s="31"/>
      <c r="O175" s="35"/>
    </row>
    <row r="176" spans="1:15" ht="37.5">
      <c r="A176" s="51" t="s">
        <v>106</v>
      </c>
      <c r="B176" s="68">
        <f t="shared" si="74"/>
        <v>0</v>
      </c>
      <c r="C176" s="68">
        <f t="shared" si="74"/>
        <v>0</v>
      </c>
      <c r="D176" s="68"/>
      <c r="E176" s="68"/>
      <c r="F176" s="68"/>
      <c r="G176" s="68"/>
      <c r="H176" s="68"/>
      <c r="I176" s="68"/>
      <c r="J176" s="68"/>
      <c r="K176" s="68"/>
      <c r="L176" s="69" t="str">
        <f t="shared" si="68"/>
        <v/>
      </c>
      <c r="N176" s="31"/>
      <c r="O176" s="35"/>
    </row>
    <row r="177" spans="1:15">
      <c r="A177" s="28" t="s">
        <v>105</v>
      </c>
      <c r="B177" s="25">
        <f t="shared" si="74"/>
        <v>0</v>
      </c>
      <c r="C177" s="25">
        <f t="shared" si="74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8"/>
        <v/>
      </c>
      <c r="N177" s="31"/>
      <c r="O177" s="35"/>
    </row>
    <row r="178" spans="1:15" ht="19.5" thickBot="1">
      <c r="A178" s="28" t="s">
        <v>31</v>
      </c>
      <c r="B178" s="25">
        <f t="shared" si="67"/>
        <v>0</v>
      </c>
      <c r="C178" s="25">
        <f t="shared" si="67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8"/>
        <v/>
      </c>
      <c r="N178" s="31"/>
      <c r="O178" s="35"/>
    </row>
    <row r="179" spans="1:1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75">+E166+E161</f>
        <v>0</v>
      </c>
      <c r="F179" s="30">
        <f t="shared" si="75"/>
        <v>0</v>
      </c>
      <c r="G179" s="30">
        <f t="shared" si="75"/>
        <v>0</v>
      </c>
      <c r="H179" s="30">
        <f t="shared" si="75"/>
        <v>0</v>
      </c>
      <c r="I179" s="30">
        <f t="shared" si="75"/>
        <v>0</v>
      </c>
      <c r="J179" s="30">
        <f t="shared" si="75"/>
        <v>0</v>
      </c>
      <c r="K179" s="30">
        <f t="shared" si="75"/>
        <v>0</v>
      </c>
      <c r="L179" s="39" t="str">
        <f t="shared" si="68"/>
        <v/>
      </c>
      <c r="N179" s="31"/>
      <c r="O179" s="35"/>
    </row>
    <row r="180" spans="1:15">
      <c r="N180" s="31"/>
      <c r="O180" s="35"/>
    </row>
    <row r="181" spans="1:15">
      <c r="N181" s="31"/>
      <c r="O181" s="35"/>
    </row>
    <row r="182" spans="1:15">
      <c r="A182" s="1"/>
      <c r="B182" s="1"/>
      <c r="C182" s="1"/>
      <c r="D182" s="1"/>
      <c r="E182" s="1"/>
      <c r="F182" s="1"/>
      <c r="G182" s="1"/>
      <c r="H182" s="1"/>
      <c r="I182" s="1"/>
      <c r="J182" s="2"/>
      <c r="K182" s="153" t="s">
        <v>0</v>
      </c>
      <c r="L182" s="153"/>
      <c r="N182" s="31"/>
      <c r="O182" s="35"/>
    </row>
    <row r="183" spans="1:15">
      <c r="A183" s="154" t="s">
        <v>142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N183" s="31"/>
      <c r="O183" s="35"/>
    </row>
    <row r="184" spans="1: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55" t="s">
        <v>1</v>
      </c>
      <c r="L184" s="155"/>
      <c r="N184" s="31"/>
      <c r="O184" s="35"/>
    </row>
    <row r="185" spans="1:15">
      <c r="A185" s="156" t="str">
        <f>+A154</f>
        <v>แผนงาน : จัดการศึกษาระดับอุดมศึกษา</v>
      </c>
      <c r="B185" s="156"/>
      <c r="C185" s="156"/>
      <c r="D185" s="156"/>
      <c r="E185" s="157" t="s">
        <v>2</v>
      </c>
      <c r="F185" s="157"/>
      <c r="G185" s="157"/>
      <c r="H185" s="157"/>
      <c r="I185" s="157"/>
      <c r="J185" s="157"/>
      <c r="K185" s="157"/>
      <c r="L185" s="158"/>
      <c r="N185" s="31"/>
      <c r="O185" s="35"/>
    </row>
    <row r="186" spans="1:15">
      <c r="A186" s="159" t="str">
        <f>+A155</f>
        <v>หน่วยงาน : คณะสถาปัตยกรรมและการออกแบบ</v>
      </c>
      <c r="B186" s="160"/>
      <c r="C186" s="160"/>
      <c r="D186" s="161"/>
      <c r="E186" s="176" t="s">
        <v>3</v>
      </c>
      <c r="F186" s="176"/>
      <c r="G186" s="176"/>
      <c r="H186" s="4"/>
      <c r="I186" s="4"/>
      <c r="J186" s="4"/>
      <c r="K186" s="4"/>
      <c r="L186" s="5"/>
      <c r="N186" s="31"/>
      <c r="O186" s="35"/>
    </row>
    <row r="187" spans="1:15">
      <c r="A187" s="6" t="str">
        <f>+A126</f>
        <v>กองทุน : สินทรัพย์ถาวร</v>
      </c>
      <c r="B187" s="7"/>
      <c r="C187" s="7"/>
      <c r="D187" s="8"/>
      <c r="E187" s="177" t="s">
        <v>4</v>
      </c>
      <c r="F187" s="177"/>
      <c r="G187" s="177"/>
      <c r="H187" s="9"/>
      <c r="I187" s="9"/>
      <c r="J187" s="9"/>
      <c r="K187" s="9"/>
      <c r="L187" s="10"/>
      <c r="N187" s="31"/>
      <c r="O187" s="35"/>
    </row>
    <row r="188" spans="1:15">
      <c r="A188" s="11"/>
      <c r="B188" s="12"/>
      <c r="C188" s="12"/>
      <c r="D188" s="12"/>
      <c r="E188" s="13"/>
      <c r="F188" s="13"/>
      <c r="G188" s="13"/>
      <c r="H188" s="14"/>
      <c r="I188" s="14"/>
      <c r="J188" s="14"/>
      <c r="K188" s="14"/>
      <c r="L188" s="15"/>
      <c r="N188" s="31"/>
      <c r="O188" s="35"/>
    </row>
    <row r="189" spans="1:15">
      <c r="A189" s="7" t="s">
        <v>5</v>
      </c>
      <c r="B189" s="7"/>
      <c r="C189" s="7"/>
      <c r="D189" s="7"/>
      <c r="E189" s="9"/>
      <c r="F189" s="9"/>
      <c r="G189" s="9"/>
      <c r="H189" s="9"/>
      <c r="I189" s="9"/>
      <c r="J189" s="9"/>
      <c r="K189" s="9"/>
      <c r="L189" s="9"/>
      <c r="N189" s="31"/>
      <c r="O189" s="35"/>
    </row>
    <row r="190" spans="1:15">
      <c r="A190" s="16" t="s">
        <v>6</v>
      </c>
      <c r="B190" s="151" t="s">
        <v>7</v>
      </c>
      <c r="C190" s="152"/>
      <c r="D190" s="151" t="s">
        <v>8</v>
      </c>
      <c r="E190" s="152"/>
      <c r="F190" s="151" t="s">
        <v>9</v>
      </c>
      <c r="G190" s="152"/>
      <c r="H190" s="151" t="s">
        <v>10</v>
      </c>
      <c r="I190" s="152"/>
      <c r="J190" s="151" t="s">
        <v>11</v>
      </c>
      <c r="K190" s="152"/>
      <c r="L190" s="17" t="s">
        <v>12</v>
      </c>
      <c r="N190" s="31"/>
      <c r="O190" s="35"/>
    </row>
    <row r="191" spans="1:15">
      <c r="A191" s="18"/>
      <c r="B191" s="19" t="s">
        <v>13</v>
      </c>
      <c r="C191" s="19" t="s">
        <v>14</v>
      </c>
      <c r="D191" s="19" t="s">
        <v>13</v>
      </c>
      <c r="E191" s="19" t="s">
        <v>14</v>
      </c>
      <c r="F191" s="19" t="s">
        <v>13</v>
      </c>
      <c r="G191" s="19" t="s">
        <v>14</v>
      </c>
      <c r="H191" s="19" t="s">
        <v>13</v>
      </c>
      <c r="I191" s="19" t="s">
        <v>14</v>
      </c>
      <c r="J191" s="19" t="s">
        <v>13</v>
      </c>
      <c r="K191" s="19" t="s">
        <v>14</v>
      </c>
      <c r="L191" s="20" t="s">
        <v>15</v>
      </c>
      <c r="N191" s="31"/>
      <c r="O191" s="35"/>
    </row>
    <row r="192" spans="1:15">
      <c r="A192" s="21" t="s">
        <v>16</v>
      </c>
      <c r="B192" s="22">
        <f>+D192+F192+H192+J192</f>
        <v>0</v>
      </c>
      <c r="C192" s="22">
        <f>+E192+G192+I192+K192</f>
        <v>0</v>
      </c>
      <c r="D192" s="22">
        <f t="shared" ref="D192:K192" si="76">SUM(D193:D195)</f>
        <v>0</v>
      </c>
      <c r="E192" s="22">
        <f t="shared" si="76"/>
        <v>0</v>
      </c>
      <c r="F192" s="22">
        <f t="shared" si="76"/>
        <v>0</v>
      </c>
      <c r="G192" s="22">
        <f t="shared" si="76"/>
        <v>0</v>
      </c>
      <c r="H192" s="22">
        <f t="shared" si="76"/>
        <v>0</v>
      </c>
      <c r="I192" s="22">
        <f t="shared" si="76"/>
        <v>0</v>
      </c>
      <c r="J192" s="22">
        <f t="shared" si="76"/>
        <v>0</v>
      </c>
      <c r="K192" s="22">
        <f t="shared" si="76"/>
        <v>0</v>
      </c>
      <c r="L192" s="23" t="str">
        <f>IF(C192&gt;0,FIXED(C192/B192*100,2),"")</f>
        <v/>
      </c>
      <c r="N192" s="31"/>
      <c r="O192" s="35"/>
    </row>
    <row r="193" spans="1:15">
      <c r="A193" s="24" t="s">
        <v>17</v>
      </c>
      <c r="B193" s="25">
        <f t="shared" ref="B193:C209" si="77">+D193+F193+H193+J193</f>
        <v>0</v>
      </c>
      <c r="C193" s="25">
        <f t="shared" si="77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10" si="78">IF(C193&gt;0,FIXED(C193/B193*100,2),"")</f>
        <v/>
      </c>
      <c r="N193" s="31"/>
      <c r="O193" s="35"/>
    </row>
    <row r="194" spans="1:15">
      <c r="A194" s="24" t="s">
        <v>18</v>
      </c>
      <c r="B194" s="25">
        <f t="shared" si="77"/>
        <v>0</v>
      </c>
      <c r="C194" s="25">
        <f t="shared" si="77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8"/>
        <v/>
      </c>
      <c r="N194" s="31"/>
      <c r="O194" s="35"/>
    </row>
    <row r="195" spans="1:15">
      <c r="A195" s="24" t="s">
        <v>140</v>
      </c>
      <c r="B195" s="25">
        <f t="shared" si="77"/>
        <v>0</v>
      </c>
      <c r="C195" s="25">
        <f t="shared" si="77"/>
        <v>0</v>
      </c>
      <c r="D195" s="25"/>
      <c r="E195" s="25"/>
      <c r="F195" s="25"/>
      <c r="G195" s="25"/>
      <c r="H195" s="25"/>
      <c r="I195" s="25"/>
      <c r="J195" s="25"/>
      <c r="K195" s="25"/>
      <c r="L195" s="37" t="str">
        <f t="shared" si="78"/>
        <v/>
      </c>
      <c r="N195" s="31"/>
      <c r="O195" s="35"/>
    </row>
    <row r="196" spans="1:15">
      <c r="A196" s="21" t="s">
        <v>19</v>
      </c>
      <c r="B196" s="22">
        <f t="shared" si="77"/>
        <v>0</v>
      </c>
      <c r="C196" s="22">
        <f t="shared" si="77"/>
        <v>0</v>
      </c>
      <c r="D196" s="22">
        <f t="shared" ref="D196:K196" si="79">+D197</f>
        <v>0</v>
      </c>
      <c r="E196" s="22">
        <f t="shared" si="79"/>
        <v>0</v>
      </c>
      <c r="F196" s="22">
        <f t="shared" si="79"/>
        <v>0</v>
      </c>
      <c r="G196" s="22">
        <f t="shared" si="79"/>
        <v>0</v>
      </c>
      <c r="H196" s="22">
        <f t="shared" si="79"/>
        <v>0</v>
      </c>
      <c r="I196" s="22">
        <f t="shared" si="79"/>
        <v>0</v>
      </c>
      <c r="J196" s="22">
        <f t="shared" si="79"/>
        <v>0</v>
      </c>
      <c r="K196" s="22">
        <f t="shared" si="79"/>
        <v>0</v>
      </c>
      <c r="L196" s="23" t="str">
        <f t="shared" si="78"/>
        <v/>
      </c>
      <c r="N196" s="31"/>
      <c r="O196" s="35"/>
    </row>
    <row r="197" spans="1:15">
      <c r="A197" s="21" t="s">
        <v>20</v>
      </c>
      <c r="B197" s="22">
        <f t="shared" si="77"/>
        <v>0</v>
      </c>
      <c r="C197" s="22">
        <f t="shared" si="77"/>
        <v>0</v>
      </c>
      <c r="D197" s="22">
        <f t="shared" ref="D197:K197" si="80">+D198+D201+D202+D205</f>
        <v>0</v>
      </c>
      <c r="E197" s="22">
        <f t="shared" si="80"/>
        <v>0</v>
      </c>
      <c r="F197" s="22">
        <f t="shared" si="80"/>
        <v>0</v>
      </c>
      <c r="G197" s="22">
        <f t="shared" si="80"/>
        <v>0</v>
      </c>
      <c r="H197" s="22">
        <f t="shared" si="80"/>
        <v>0</v>
      </c>
      <c r="I197" s="22">
        <f t="shared" si="80"/>
        <v>0</v>
      </c>
      <c r="J197" s="22">
        <f t="shared" si="80"/>
        <v>0</v>
      </c>
      <c r="K197" s="22">
        <f t="shared" si="80"/>
        <v>0</v>
      </c>
      <c r="L197" s="23" t="str">
        <f t="shared" si="78"/>
        <v/>
      </c>
      <c r="N197" s="31"/>
      <c r="O197" s="35"/>
    </row>
    <row r="198" spans="1:15">
      <c r="A198" s="21" t="s">
        <v>21</v>
      </c>
      <c r="B198" s="22">
        <f t="shared" si="77"/>
        <v>0</v>
      </c>
      <c r="C198" s="22">
        <f t="shared" si="77"/>
        <v>0</v>
      </c>
      <c r="D198" s="22">
        <f t="shared" ref="D198:K198" si="81">+D199+D200</f>
        <v>0</v>
      </c>
      <c r="E198" s="22">
        <f t="shared" si="81"/>
        <v>0</v>
      </c>
      <c r="F198" s="22">
        <f t="shared" si="81"/>
        <v>0</v>
      </c>
      <c r="G198" s="22">
        <f t="shared" si="81"/>
        <v>0</v>
      </c>
      <c r="H198" s="22">
        <f t="shared" si="81"/>
        <v>0</v>
      </c>
      <c r="I198" s="22">
        <f t="shared" si="81"/>
        <v>0</v>
      </c>
      <c r="J198" s="22">
        <f t="shared" si="81"/>
        <v>0</v>
      </c>
      <c r="K198" s="22">
        <f t="shared" si="81"/>
        <v>0</v>
      </c>
      <c r="L198" s="23" t="str">
        <f t="shared" si="78"/>
        <v/>
      </c>
      <c r="N198" s="31"/>
      <c r="O198" s="35"/>
    </row>
    <row r="199" spans="1:15">
      <c r="A199" s="24" t="s">
        <v>22</v>
      </c>
      <c r="B199" s="25">
        <f t="shared" si="77"/>
        <v>0</v>
      </c>
      <c r="C199" s="25">
        <f t="shared" si="77"/>
        <v>0</v>
      </c>
      <c r="D199" s="25"/>
      <c r="E199" s="25"/>
      <c r="F199" s="25"/>
      <c r="G199" s="25"/>
      <c r="H199" s="25"/>
      <c r="I199" s="25"/>
      <c r="J199" s="25"/>
      <c r="K199" s="25"/>
      <c r="L199" s="37" t="str">
        <f t="shared" si="78"/>
        <v/>
      </c>
      <c r="N199" s="31"/>
      <c r="O199" s="35"/>
    </row>
    <row r="200" spans="1:15">
      <c r="A200" s="26" t="s">
        <v>23</v>
      </c>
      <c r="B200" s="25">
        <f t="shared" si="77"/>
        <v>0</v>
      </c>
      <c r="C200" s="25">
        <f t="shared" si="77"/>
        <v>0</v>
      </c>
      <c r="D200" s="27"/>
      <c r="E200" s="27"/>
      <c r="F200" s="27"/>
      <c r="G200" s="27"/>
      <c r="H200" s="27"/>
      <c r="I200" s="27"/>
      <c r="J200" s="27"/>
      <c r="K200" s="27"/>
      <c r="L200" s="37" t="str">
        <f t="shared" si="78"/>
        <v/>
      </c>
      <c r="N200" s="31"/>
      <c r="O200" s="35"/>
    </row>
    <row r="201" spans="1:15">
      <c r="A201" s="24" t="s">
        <v>141</v>
      </c>
      <c r="B201" s="25">
        <f t="shared" si="77"/>
        <v>0</v>
      </c>
      <c r="C201" s="25">
        <f t="shared" si="77"/>
        <v>0</v>
      </c>
      <c r="D201" s="25"/>
      <c r="E201" s="25"/>
      <c r="F201" s="25"/>
      <c r="G201" s="25"/>
      <c r="H201" s="25"/>
      <c r="I201" s="25"/>
      <c r="J201" s="25"/>
      <c r="K201" s="25"/>
      <c r="L201" s="37" t="str">
        <f t="shared" si="78"/>
        <v/>
      </c>
      <c r="N201" s="31"/>
      <c r="O201" s="35"/>
    </row>
    <row r="202" spans="1:15">
      <c r="A202" s="21" t="s">
        <v>24</v>
      </c>
      <c r="B202" s="22">
        <f t="shared" si="77"/>
        <v>0</v>
      </c>
      <c r="C202" s="22">
        <f t="shared" si="77"/>
        <v>0</v>
      </c>
      <c r="D202" s="22">
        <f t="shared" ref="D202:K202" si="82">+D203+D204</f>
        <v>0</v>
      </c>
      <c r="E202" s="22">
        <f t="shared" si="82"/>
        <v>0</v>
      </c>
      <c r="F202" s="22">
        <f t="shared" si="82"/>
        <v>0</v>
      </c>
      <c r="G202" s="22">
        <f t="shared" si="82"/>
        <v>0</v>
      </c>
      <c r="H202" s="22">
        <f t="shared" si="82"/>
        <v>0</v>
      </c>
      <c r="I202" s="22">
        <f t="shared" si="82"/>
        <v>0</v>
      </c>
      <c r="J202" s="22">
        <f t="shared" si="82"/>
        <v>0</v>
      </c>
      <c r="K202" s="22">
        <f t="shared" si="82"/>
        <v>0</v>
      </c>
      <c r="L202" s="23" t="str">
        <f t="shared" si="78"/>
        <v/>
      </c>
      <c r="N202" s="31"/>
      <c r="O202" s="35"/>
    </row>
    <row r="203" spans="1:15">
      <c r="A203" s="28" t="s">
        <v>25</v>
      </c>
      <c r="B203" s="25">
        <f t="shared" si="77"/>
        <v>0</v>
      </c>
      <c r="C203" s="25">
        <f t="shared" si="77"/>
        <v>0</v>
      </c>
      <c r="D203" s="25"/>
      <c r="E203" s="25"/>
      <c r="F203" s="25"/>
      <c r="G203" s="25"/>
      <c r="H203" s="25"/>
      <c r="I203" s="25"/>
      <c r="J203" s="25"/>
      <c r="K203" s="27"/>
      <c r="L203" s="37" t="str">
        <f t="shared" si="78"/>
        <v/>
      </c>
      <c r="N203" s="31"/>
      <c r="O203" s="35"/>
    </row>
    <row r="204" spans="1:15">
      <c r="A204" s="28" t="s">
        <v>26</v>
      </c>
      <c r="B204" s="25">
        <f t="shared" si="77"/>
        <v>0</v>
      </c>
      <c r="C204" s="25">
        <f t="shared" si="77"/>
        <v>0</v>
      </c>
      <c r="D204" s="25"/>
      <c r="E204" s="25"/>
      <c r="F204" s="25"/>
      <c r="G204" s="25"/>
      <c r="H204" s="25"/>
      <c r="I204" s="25"/>
      <c r="J204" s="25"/>
      <c r="K204" s="27"/>
      <c r="L204" s="37" t="str">
        <f t="shared" si="78"/>
        <v/>
      </c>
      <c r="N204" s="31"/>
      <c r="O204" s="35"/>
    </row>
    <row r="205" spans="1:15">
      <c r="A205" s="21" t="s">
        <v>27</v>
      </c>
      <c r="B205" s="22">
        <f t="shared" si="77"/>
        <v>0</v>
      </c>
      <c r="C205" s="22">
        <f t="shared" si="77"/>
        <v>0</v>
      </c>
      <c r="D205" s="22">
        <f t="shared" ref="D205:K205" si="83">SUM(D206:D209)</f>
        <v>0</v>
      </c>
      <c r="E205" s="22">
        <f t="shared" si="83"/>
        <v>0</v>
      </c>
      <c r="F205" s="22">
        <f t="shared" si="83"/>
        <v>0</v>
      </c>
      <c r="G205" s="22">
        <f t="shared" si="83"/>
        <v>0</v>
      </c>
      <c r="H205" s="22">
        <f t="shared" si="83"/>
        <v>0</v>
      </c>
      <c r="I205" s="22">
        <f t="shared" si="83"/>
        <v>0</v>
      </c>
      <c r="J205" s="22">
        <f t="shared" si="83"/>
        <v>0</v>
      </c>
      <c r="K205" s="22">
        <f t="shared" si="83"/>
        <v>0</v>
      </c>
      <c r="L205" s="23" t="str">
        <f t="shared" si="78"/>
        <v/>
      </c>
      <c r="N205" s="31"/>
      <c r="O205" s="35"/>
    </row>
    <row r="206" spans="1:15">
      <c r="A206" s="28" t="s">
        <v>28</v>
      </c>
      <c r="B206" s="25">
        <f t="shared" si="77"/>
        <v>0</v>
      </c>
      <c r="C206" s="25">
        <f t="shared" si="77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8"/>
        <v/>
      </c>
      <c r="N206" s="31"/>
      <c r="O206" s="35"/>
    </row>
    <row r="207" spans="1:15">
      <c r="A207" s="28" t="s">
        <v>29</v>
      </c>
      <c r="B207" s="25">
        <f t="shared" si="77"/>
        <v>0</v>
      </c>
      <c r="C207" s="25">
        <f t="shared" si="77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8"/>
        <v/>
      </c>
      <c r="N207" s="31"/>
      <c r="O207" s="35"/>
    </row>
    <row r="208" spans="1:15">
      <c r="A208" s="28" t="s">
        <v>30</v>
      </c>
      <c r="B208" s="25">
        <f t="shared" si="77"/>
        <v>0</v>
      </c>
      <c r="C208" s="25">
        <f t="shared" si="77"/>
        <v>0</v>
      </c>
      <c r="D208" s="25"/>
      <c r="E208" s="25"/>
      <c r="F208" s="25"/>
      <c r="G208" s="25"/>
      <c r="H208" s="25"/>
      <c r="I208" s="25"/>
      <c r="J208" s="25"/>
      <c r="K208" s="25"/>
      <c r="L208" s="37" t="str">
        <f t="shared" si="78"/>
        <v/>
      </c>
      <c r="N208" s="31"/>
      <c r="O208" s="35"/>
    </row>
    <row r="209" spans="1:15" ht="19.5" thickBot="1">
      <c r="A209" s="28" t="s">
        <v>31</v>
      </c>
      <c r="B209" s="25">
        <f t="shared" si="77"/>
        <v>0</v>
      </c>
      <c r="C209" s="25">
        <f t="shared" si="77"/>
        <v>0</v>
      </c>
      <c r="D209" s="25"/>
      <c r="E209" s="25"/>
      <c r="F209" s="25"/>
      <c r="G209" s="25"/>
      <c r="H209" s="25"/>
      <c r="I209" s="25"/>
      <c r="J209" s="25"/>
      <c r="K209" s="25"/>
      <c r="L209" s="38" t="str">
        <f t="shared" si="78"/>
        <v/>
      </c>
      <c r="N209" s="31"/>
      <c r="O209" s="35"/>
    </row>
    <row r="210" spans="1:15" ht="18.75" customHeight="1">
      <c r="A210" s="29" t="s">
        <v>32</v>
      </c>
      <c r="B210" s="30">
        <f>+B197+B192</f>
        <v>0</v>
      </c>
      <c r="C210" s="30">
        <f>+C197+C192</f>
        <v>0</v>
      </c>
      <c r="D210" s="30">
        <f>+D197+D192</f>
        <v>0</v>
      </c>
      <c r="E210" s="30">
        <f t="shared" ref="E210:K210" si="84">+E197+E192</f>
        <v>0</v>
      </c>
      <c r="F210" s="30">
        <f t="shared" si="84"/>
        <v>0</v>
      </c>
      <c r="G210" s="30">
        <f t="shared" si="84"/>
        <v>0</v>
      </c>
      <c r="H210" s="30">
        <f t="shared" si="84"/>
        <v>0</v>
      </c>
      <c r="I210" s="30">
        <f t="shared" si="84"/>
        <v>0</v>
      </c>
      <c r="J210" s="30">
        <f t="shared" si="84"/>
        <v>0</v>
      </c>
      <c r="K210" s="30">
        <f t="shared" si="84"/>
        <v>0</v>
      </c>
      <c r="L210" s="39" t="str">
        <f t="shared" si="78"/>
        <v/>
      </c>
      <c r="N210" s="31"/>
      <c r="O210" s="35"/>
    </row>
    <row r="211" spans="1:15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3" t="s">
        <v>0</v>
      </c>
      <c r="L211" s="153"/>
      <c r="N211" s="31"/>
      <c r="O211" s="35"/>
    </row>
    <row r="212" spans="1:15" ht="18.75" customHeight="1">
      <c r="A212" s="154" t="s">
        <v>142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N212" s="31"/>
      <c r="O212" s="35"/>
    </row>
    <row r="213" spans="1: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55" t="s">
        <v>1</v>
      </c>
      <c r="L213" s="155"/>
      <c r="N213" s="31"/>
      <c r="O213" s="35"/>
    </row>
    <row r="214" spans="1:15">
      <c r="A214" s="156" t="s">
        <v>36</v>
      </c>
      <c r="B214" s="156"/>
      <c r="C214" s="156"/>
      <c r="D214" s="156"/>
      <c r="E214" s="157" t="s">
        <v>2</v>
      </c>
      <c r="F214" s="157"/>
      <c r="G214" s="157"/>
      <c r="H214" s="157"/>
      <c r="I214" s="157"/>
      <c r="J214" s="157"/>
      <c r="K214" s="157"/>
      <c r="L214" s="158"/>
      <c r="N214" s="31"/>
      <c r="O214" s="35"/>
    </row>
    <row r="215" spans="1:15">
      <c r="A215" s="159" t="str">
        <f>+A186</f>
        <v>หน่วยงาน : คณะสถาปัตยกรรมและการออกแบบ</v>
      </c>
      <c r="B215" s="160"/>
      <c r="C215" s="160"/>
      <c r="D215" s="161"/>
      <c r="E215" s="176" t="s">
        <v>3</v>
      </c>
      <c r="F215" s="176"/>
      <c r="G215" s="176"/>
      <c r="H215" s="4"/>
      <c r="I215" s="4"/>
      <c r="J215" s="4"/>
      <c r="K215" s="4"/>
      <c r="L215" s="5"/>
      <c r="N215" s="31"/>
      <c r="O215" s="35"/>
    </row>
    <row r="216" spans="1:15">
      <c r="A216" s="6" t="s">
        <v>42</v>
      </c>
      <c r="B216" s="7"/>
      <c r="C216" s="7"/>
      <c r="D216" s="8"/>
      <c r="E216" s="177" t="s">
        <v>4</v>
      </c>
      <c r="F216" s="177"/>
      <c r="G216" s="177"/>
      <c r="H216" s="9"/>
      <c r="I216" s="9"/>
      <c r="J216" s="9"/>
      <c r="K216" s="9"/>
      <c r="L216" s="10"/>
      <c r="N216" s="31"/>
      <c r="O216" s="35"/>
    </row>
    <row r="217" spans="1:1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N217" s="31"/>
      <c r="O217" s="35"/>
    </row>
    <row r="218" spans="1:1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N218" s="31"/>
      <c r="O218" s="35"/>
    </row>
    <row r="219" spans="1:15">
      <c r="A219" s="16" t="s">
        <v>6</v>
      </c>
      <c r="B219" s="151" t="s">
        <v>7</v>
      </c>
      <c r="C219" s="152"/>
      <c r="D219" s="151" t="s">
        <v>8</v>
      </c>
      <c r="E219" s="152"/>
      <c r="F219" s="151" t="s">
        <v>9</v>
      </c>
      <c r="G219" s="152"/>
      <c r="H219" s="151" t="s">
        <v>10</v>
      </c>
      <c r="I219" s="152"/>
      <c r="J219" s="151" t="s">
        <v>11</v>
      </c>
      <c r="K219" s="152"/>
      <c r="L219" s="17" t="s">
        <v>12</v>
      </c>
      <c r="N219" s="31"/>
      <c r="O219" s="35"/>
    </row>
    <row r="220" spans="1:1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N220" s="31"/>
      <c r="O220" s="35"/>
    </row>
    <row r="221" spans="1:15">
      <c r="A221" s="21" t="s">
        <v>16</v>
      </c>
      <c r="B221" s="22">
        <f t="shared" ref="B221:C238" si="85">+D221+F221+H221+J221</f>
        <v>0</v>
      </c>
      <c r="C221" s="22">
        <f t="shared" si="85"/>
        <v>0</v>
      </c>
      <c r="D221" s="22">
        <f t="shared" ref="D221:K221" si="86">SUM(D222:D224)</f>
        <v>0</v>
      </c>
      <c r="E221" s="22">
        <f t="shared" si="86"/>
        <v>0</v>
      </c>
      <c r="F221" s="22">
        <f t="shared" si="86"/>
        <v>0</v>
      </c>
      <c r="G221" s="22">
        <f t="shared" si="86"/>
        <v>0</v>
      </c>
      <c r="H221" s="22">
        <f t="shared" si="86"/>
        <v>0</v>
      </c>
      <c r="I221" s="22">
        <f t="shared" si="86"/>
        <v>0</v>
      </c>
      <c r="J221" s="22">
        <f t="shared" si="86"/>
        <v>0</v>
      </c>
      <c r="K221" s="22">
        <f t="shared" si="86"/>
        <v>0</v>
      </c>
      <c r="L221" s="23" t="str">
        <f>IF(C221&gt;0,FIXED(C221/B221*100,2),"")</f>
        <v/>
      </c>
      <c r="N221" s="31"/>
      <c r="O221" s="35"/>
    </row>
    <row r="222" spans="1:15">
      <c r="A222" s="24" t="s">
        <v>17</v>
      </c>
      <c r="B222" s="25">
        <f t="shared" si="85"/>
        <v>0</v>
      </c>
      <c r="C222" s="25">
        <f t="shared" si="85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87">IF(C222&gt;0,FIXED(C222/B222*100,2),"")</f>
        <v/>
      </c>
      <c r="N222" s="31"/>
      <c r="O222" s="35"/>
    </row>
    <row r="223" spans="1:15">
      <c r="A223" s="24" t="s">
        <v>18</v>
      </c>
      <c r="B223" s="25">
        <f t="shared" si="85"/>
        <v>0</v>
      </c>
      <c r="C223" s="25">
        <f t="shared" si="85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87"/>
        <v/>
      </c>
      <c r="N223" s="31"/>
      <c r="O223" s="35"/>
    </row>
    <row r="224" spans="1:15">
      <c r="A224" s="24" t="s">
        <v>140</v>
      </c>
      <c r="B224" s="25">
        <f t="shared" si="85"/>
        <v>0</v>
      </c>
      <c r="C224" s="25">
        <f t="shared" si="85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87"/>
        <v/>
      </c>
      <c r="N224" s="31"/>
      <c r="O224" s="35"/>
    </row>
    <row r="225" spans="1:15">
      <c r="A225" s="21" t="s">
        <v>19</v>
      </c>
      <c r="B225" s="22">
        <f t="shared" si="85"/>
        <v>0</v>
      </c>
      <c r="C225" s="22">
        <f t="shared" si="85"/>
        <v>0</v>
      </c>
      <c r="D225" s="22">
        <f t="shared" ref="D225:K225" si="88">+D226</f>
        <v>0</v>
      </c>
      <c r="E225" s="22">
        <f t="shared" si="88"/>
        <v>0</v>
      </c>
      <c r="F225" s="22">
        <f t="shared" si="88"/>
        <v>0</v>
      </c>
      <c r="G225" s="22">
        <f t="shared" si="88"/>
        <v>0</v>
      </c>
      <c r="H225" s="22">
        <f t="shared" si="88"/>
        <v>0</v>
      </c>
      <c r="I225" s="22">
        <f t="shared" si="88"/>
        <v>0</v>
      </c>
      <c r="J225" s="22">
        <f t="shared" si="88"/>
        <v>0</v>
      </c>
      <c r="K225" s="22">
        <f t="shared" si="88"/>
        <v>0</v>
      </c>
      <c r="L225" s="23" t="str">
        <f t="shared" si="87"/>
        <v/>
      </c>
      <c r="N225" s="31"/>
      <c r="O225" s="35"/>
    </row>
    <row r="226" spans="1:15">
      <c r="A226" s="21" t="s">
        <v>20</v>
      </c>
      <c r="B226" s="22">
        <f t="shared" si="85"/>
        <v>0</v>
      </c>
      <c r="C226" s="22">
        <f t="shared" si="85"/>
        <v>0</v>
      </c>
      <c r="D226" s="22">
        <f t="shared" ref="D226:K226" si="89">+D227+D230+D231+D234</f>
        <v>0</v>
      </c>
      <c r="E226" s="22">
        <f t="shared" si="89"/>
        <v>0</v>
      </c>
      <c r="F226" s="22">
        <f t="shared" si="89"/>
        <v>0</v>
      </c>
      <c r="G226" s="22">
        <f t="shared" si="89"/>
        <v>0</v>
      </c>
      <c r="H226" s="22">
        <f t="shared" si="89"/>
        <v>0</v>
      </c>
      <c r="I226" s="22">
        <f t="shared" si="89"/>
        <v>0</v>
      </c>
      <c r="J226" s="22">
        <f t="shared" si="89"/>
        <v>0</v>
      </c>
      <c r="K226" s="22">
        <f t="shared" si="89"/>
        <v>0</v>
      </c>
      <c r="L226" s="23" t="str">
        <f t="shared" si="87"/>
        <v/>
      </c>
      <c r="N226" s="31"/>
      <c r="O226" s="35"/>
    </row>
    <row r="227" spans="1:15">
      <c r="A227" s="21" t="s">
        <v>21</v>
      </c>
      <c r="B227" s="22">
        <f t="shared" si="85"/>
        <v>0</v>
      </c>
      <c r="C227" s="22">
        <f t="shared" si="85"/>
        <v>0</v>
      </c>
      <c r="D227" s="22">
        <f t="shared" ref="D227:K227" si="90">+D228+D229</f>
        <v>0</v>
      </c>
      <c r="E227" s="22">
        <f t="shared" si="90"/>
        <v>0</v>
      </c>
      <c r="F227" s="22">
        <f t="shared" si="90"/>
        <v>0</v>
      </c>
      <c r="G227" s="22">
        <f t="shared" si="90"/>
        <v>0</v>
      </c>
      <c r="H227" s="22">
        <f t="shared" si="90"/>
        <v>0</v>
      </c>
      <c r="I227" s="22">
        <f t="shared" si="90"/>
        <v>0</v>
      </c>
      <c r="J227" s="22">
        <f t="shared" si="90"/>
        <v>0</v>
      </c>
      <c r="K227" s="22">
        <f t="shared" si="90"/>
        <v>0</v>
      </c>
      <c r="L227" s="23" t="str">
        <f t="shared" si="87"/>
        <v/>
      </c>
      <c r="N227" s="31"/>
      <c r="O227" s="35"/>
    </row>
    <row r="228" spans="1:15">
      <c r="A228" s="24" t="s">
        <v>22</v>
      </c>
      <c r="B228" s="25">
        <f t="shared" si="85"/>
        <v>0</v>
      </c>
      <c r="C228" s="25">
        <f t="shared" si="85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87"/>
        <v/>
      </c>
      <c r="N228" s="31"/>
      <c r="O228" s="35"/>
    </row>
    <row r="229" spans="1:15">
      <c r="A229" s="26" t="s">
        <v>23</v>
      </c>
      <c r="B229" s="25">
        <f t="shared" si="85"/>
        <v>0</v>
      </c>
      <c r="C229" s="25">
        <f t="shared" si="85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87"/>
        <v/>
      </c>
      <c r="N229" s="31"/>
      <c r="O229" s="35"/>
    </row>
    <row r="230" spans="1:15">
      <c r="A230" s="24" t="s">
        <v>141</v>
      </c>
      <c r="B230" s="25">
        <f t="shared" si="85"/>
        <v>0</v>
      </c>
      <c r="C230" s="25">
        <f t="shared" si="85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7"/>
        <v/>
      </c>
      <c r="N230" s="31"/>
      <c r="O230" s="35"/>
    </row>
    <row r="231" spans="1:15">
      <c r="A231" s="21" t="s">
        <v>24</v>
      </c>
      <c r="B231" s="22">
        <f t="shared" si="85"/>
        <v>0</v>
      </c>
      <c r="C231" s="22">
        <f t="shared" si="85"/>
        <v>0</v>
      </c>
      <c r="D231" s="22">
        <f t="shared" ref="D231:K231" si="91">+D232+D233</f>
        <v>0</v>
      </c>
      <c r="E231" s="22">
        <f t="shared" si="91"/>
        <v>0</v>
      </c>
      <c r="F231" s="22">
        <f t="shared" si="91"/>
        <v>0</v>
      </c>
      <c r="G231" s="22">
        <f t="shared" si="91"/>
        <v>0</v>
      </c>
      <c r="H231" s="22">
        <f t="shared" si="91"/>
        <v>0</v>
      </c>
      <c r="I231" s="22">
        <f t="shared" si="91"/>
        <v>0</v>
      </c>
      <c r="J231" s="22">
        <f t="shared" si="91"/>
        <v>0</v>
      </c>
      <c r="K231" s="22">
        <f t="shared" si="91"/>
        <v>0</v>
      </c>
      <c r="L231" s="23" t="str">
        <f t="shared" si="87"/>
        <v/>
      </c>
      <c r="N231" s="31"/>
      <c r="O231" s="35"/>
    </row>
    <row r="232" spans="1:15">
      <c r="A232" s="28" t="s">
        <v>25</v>
      </c>
      <c r="B232" s="25">
        <f t="shared" si="85"/>
        <v>0</v>
      </c>
      <c r="C232" s="25">
        <f t="shared" si="85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87"/>
        <v/>
      </c>
      <c r="N232" s="31"/>
      <c r="O232" s="35"/>
    </row>
    <row r="233" spans="1:15">
      <c r="A233" s="28" t="s">
        <v>26</v>
      </c>
      <c r="B233" s="25">
        <f t="shared" si="85"/>
        <v>0</v>
      </c>
      <c r="C233" s="25">
        <f t="shared" si="85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87"/>
        <v/>
      </c>
      <c r="N233" s="31"/>
      <c r="O233" s="35"/>
    </row>
    <row r="234" spans="1:15">
      <c r="A234" s="21" t="s">
        <v>27</v>
      </c>
      <c r="B234" s="22">
        <f t="shared" si="85"/>
        <v>0</v>
      </c>
      <c r="C234" s="22">
        <f t="shared" si="85"/>
        <v>0</v>
      </c>
      <c r="D234" s="22">
        <f t="shared" ref="D234:K234" si="92">SUM(D235:D238)</f>
        <v>0</v>
      </c>
      <c r="E234" s="22">
        <f t="shared" si="92"/>
        <v>0</v>
      </c>
      <c r="F234" s="22">
        <f t="shared" si="92"/>
        <v>0</v>
      </c>
      <c r="G234" s="22">
        <f t="shared" si="92"/>
        <v>0</v>
      </c>
      <c r="H234" s="22">
        <f t="shared" si="92"/>
        <v>0</v>
      </c>
      <c r="I234" s="22">
        <f t="shared" si="92"/>
        <v>0</v>
      </c>
      <c r="J234" s="22">
        <f t="shared" si="92"/>
        <v>0</v>
      </c>
      <c r="K234" s="22">
        <f t="shared" si="92"/>
        <v>0</v>
      </c>
      <c r="L234" s="23" t="str">
        <f t="shared" si="87"/>
        <v/>
      </c>
      <c r="N234" s="31"/>
      <c r="O234" s="35"/>
    </row>
    <row r="235" spans="1:15">
      <c r="A235" s="28" t="s">
        <v>80</v>
      </c>
      <c r="B235" s="25">
        <f t="shared" si="85"/>
        <v>0</v>
      </c>
      <c r="C235" s="25">
        <f t="shared" si="85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7"/>
        <v/>
      </c>
      <c r="N235" s="31"/>
      <c r="O235" s="35"/>
    </row>
    <row r="236" spans="1:15">
      <c r="A236" s="28" t="s">
        <v>29</v>
      </c>
      <c r="B236" s="25">
        <f t="shared" si="85"/>
        <v>0</v>
      </c>
      <c r="C236" s="25">
        <f t="shared" si="85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87"/>
        <v/>
      </c>
      <c r="N236" s="31"/>
      <c r="O236" s="35"/>
    </row>
    <row r="237" spans="1:15">
      <c r="A237" s="28" t="s">
        <v>30</v>
      </c>
      <c r="B237" s="25">
        <f t="shared" si="85"/>
        <v>0</v>
      </c>
      <c r="C237" s="25">
        <f t="shared" si="85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87"/>
        <v/>
      </c>
      <c r="N237" s="31"/>
      <c r="O237" s="35"/>
    </row>
    <row r="238" spans="1:15" ht="19.5" thickBot="1">
      <c r="A238" s="28" t="s">
        <v>31</v>
      </c>
      <c r="B238" s="25">
        <f t="shared" si="85"/>
        <v>0</v>
      </c>
      <c r="C238" s="25">
        <f t="shared" si="85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87"/>
        <v/>
      </c>
      <c r="N238" s="31"/>
      <c r="O238" s="35"/>
    </row>
    <row r="239" spans="1:15">
      <c r="A239" s="29" t="s">
        <v>32</v>
      </c>
      <c r="B239" s="30">
        <f t="shared" ref="B239:K239" si="93">+B226+B221</f>
        <v>0</v>
      </c>
      <c r="C239" s="30">
        <f t="shared" si="93"/>
        <v>0</v>
      </c>
      <c r="D239" s="30">
        <f t="shared" si="93"/>
        <v>0</v>
      </c>
      <c r="E239" s="30">
        <f t="shared" si="93"/>
        <v>0</v>
      </c>
      <c r="F239" s="30">
        <f t="shared" si="93"/>
        <v>0</v>
      </c>
      <c r="G239" s="30">
        <f t="shared" si="93"/>
        <v>0</v>
      </c>
      <c r="H239" s="30">
        <f t="shared" si="93"/>
        <v>0</v>
      </c>
      <c r="I239" s="30">
        <f t="shared" si="93"/>
        <v>0</v>
      </c>
      <c r="J239" s="30">
        <f t="shared" si="93"/>
        <v>0</v>
      </c>
      <c r="K239" s="30">
        <f t="shared" si="93"/>
        <v>0</v>
      </c>
      <c r="L239" s="39" t="str">
        <f t="shared" si="87"/>
        <v/>
      </c>
      <c r="N239" s="31"/>
      <c r="O239" s="35"/>
    </row>
    <row r="240" spans="1:15">
      <c r="N240" s="31"/>
      <c r="O240" s="35"/>
    </row>
    <row r="241" spans="1:15" hidden="1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3" t="s">
        <v>0</v>
      </c>
      <c r="L241" s="153"/>
      <c r="O241" s="35"/>
    </row>
    <row r="242" spans="1:15" hidden="1">
      <c r="A242" s="154" t="s">
        <v>142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</row>
    <row r="243" spans="1:15" hidden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55" t="s">
        <v>1</v>
      </c>
      <c r="L243" s="155"/>
    </row>
    <row r="244" spans="1:15" hidden="1">
      <c r="A244" s="156" t="s">
        <v>44</v>
      </c>
      <c r="B244" s="156"/>
      <c r="C244" s="156"/>
      <c r="D244" s="156"/>
      <c r="E244" s="157" t="s">
        <v>2</v>
      </c>
      <c r="F244" s="157"/>
      <c r="G244" s="157"/>
      <c r="H244" s="157"/>
      <c r="I244" s="157"/>
      <c r="J244" s="157"/>
      <c r="K244" s="157"/>
      <c r="L244" s="158"/>
    </row>
    <row r="245" spans="1:15" hidden="1">
      <c r="A245" s="159" t="s">
        <v>95</v>
      </c>
      <c r="B245" s="160"/>
      <c r="C245" s="160"/>
      <c r="D245" s="161"/>
      <c r="E245" s="176" t="s">
        <v>3</v>
      </c>
      <c r="F245" s="176"/>
      <c r="G245" s="176"/>
      <c r="H245" s="4"/>
      <c r="I245" s="4"/>
      <c r="J245" s="4"/>
      <c r="K245" s="4"/>
      <c r="L245" s="5"/>
    </row>
    <row r="246" spans="1:15" hidden="1">
      <c r="A246" s="6" t="s">
        <v>45</v>
      </c>
      <c r="B246" s="7"/>
      <c r="C246" s="7"/>
      <c r="D246" s="8"/>
      <c r="E246" s="177" t="s">
        <v>4</v>
      </c>
      <c r="F246" s="177"/>
      <c r="G246" s="177"/>
      <c r="H246" s="9"/>
      <c r="I246" s="9"/>
      <c r="J246" s="9"/>
      <c r="K246" s="9"/>
      <c r="L246" s="10"/>
    </row>
    <row r="247" spans="1:15" hidden="1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5" hidden="1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5" hidden="1">
      <c r="A249" s="16" t="s">
        <v>6</v>
      </c>
      <c r="B249" s="151" t="s">
        <v>7</v>
      </c>
      <c r="C249" s="152"/>
      <c r="D249" s="151" t="s">
        <v>8</v>
      </c>
      <c r="E249" s="152"/>
      <c r="F249" s="151" t="s">
        <v>9</v>
      </c>
      <c r="G249" s="152"/>
      <c r="H249" s="151" t="s">
        <v>10</v>
      </c>
      <c r="I249" s="152"/>
      <c r="J249" s="151" t="s">
        <v>11</v>
      </c>
      <c r="K249" s="152"/>
      <c r="L249" s="17" t="s">
        <v>12</v>
      </c>
    </row>
    <row r="250" spans="1:15" hidden="1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5" hidden="1">
      <c r="A251" s="21" t="s">
        <v>16</v>
      </c>
      <c r="B251" s="22">
        <f t="shared" ref="B251:C268" si="94">+D251+F251+H251+J251</f>
        <v>0</v>
      </c>
      <c r="C251" s="22">
        <f t="shared" si="94"/>
        <v>0</v>
      </c>
      <c r="D251" s="22">
        <f t="shared" ref="D251:K251" si="95">SUM(D252:D254)</f>
        <v>0</v>
      </c>
      <c r="E251" s="22">
        <f t="shared" si="95"/>
        <v>0</v>
      </c>
      <c r="F251" s="22">
        <f t="shared" si="95"/>
        <v>0</v>
      </c>
      <c r="G251" s="22">
        <f t="shared" si="95"/>
        <v>0</v>
      </c>
      <c r="H251" s="22">
        <f t="shared" si="95"/>
        <v>0</v>
      </c>
      <c r="I251" s="22">
        <f t="shared" si="95"/>
        <v>0</v>
      </c>
      <c r="J251" s="22">
        <f t="shared" si="95"/>
        <v>0</v>
      </c>
      <c r="K251" s="22">
        <f t="shared" si="95"/>
        <v>0</v>
      </c>
      <c r="L251" s="23" t="str">
        <f>IF(C251&gt;0,FIXED(C251/B251*100,2),"")</f>
        <v/>
      </c>
    </row>
    <row r="252" spans="1:15" hidden="1">
      <c r="A252" s="24" t="s">
        <v>17</v>
      </c>
      <c r="B252" s="25">
        <f t="shared" si="94"/>
        <v>0</v>
      </c>
      <c r="C252" s="25">
        <f t="shared" si="94"/>
        <v>0</v>
      </c>
      <c r="D252" s="25"/>
      <c r="E252" s="25"/>
      <c r="F252" s="25"/>
      <c r="G252" s="25"/>
      <c r="H252" s="25"/>
      <c r="I252" s="25"/>
      <c r="J252" s="25"/>
      <c r="K252" s="25"/>
      <c r="L252" s="37" t="str">
        <f t="shared" ref="L252:L269" si="96">IF(C252&gt;0,FIXED(C252/B252*100,2),"")</f>
        <v/>
      </c>
    </row>
    <row r="253" spans="1:15" hidden="1">
      <c r="A253" s="24" t="s">
        <v>18</v>
      </c>
      <c r="B253" s="25">
        <f t="shared" si="94"/>
        <v>0</v>
      </c>
      <c r="C253" s="25">
        <f t="shared" si="94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96"/>
        <v/>
      </c>
    </row>
    <row r="254" spans="1:15" hidden="1">
      <c r="A254" s="24" t="s">
        <v>140</v>
      </c>
      <c r="B254" s="25">
        <f t="shared" si="94"/>
        <v>0</v>
      </c>
      <c r="C254" s="25">
        <f t="shared" si="94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96"/>
        <v/>
      </c>
    </row>
    <row r="255" spans="1:15" hidden="1">
      <c r="A255" s="21" t="s">
        <v>19</v>
      </c>
      <c r="B255" s="22">
        <f t="shared" si="94"/>
        <v>0</v>
      </c>
      <c r="C255" s="22">
        <f t="shared" si="94"/>
        <v>0</v>
      </c>
      <c r="D255" s="22">
        <f t="shared" ref="D255:K255" si="97">+D256</f>
        <v>0</v>
      </c>
      <c r="E255" s="22">
        <f t="shared" si="97"/>
        <v>0</v>
      </c>
      <c r="F255" s="22">
        <f t="shared" si="97"/>
        <v>0</v>
      </c>
      <c r="G255" s="22">
        <f t="shared" si="97"/>
        <v>0</v>
      </c>
      <c r="H255" s="22">
        <f t="shared" si="97"/>
        <v>0</v>
      </c>
      <c r="I255" s="22">
        <f t="shared" si="97"/>
        <v>0</v>
      </c>
      <c r="J255" s="22">
        <f t="shared" si="97"/>
        <v>0</v>
      </c>
      <c r="K255" s="22">
        <f t="shared" si="97"/>
        <v>0</v>
      </c>
      <c r="L255" s="23" t="str">
        <f t="shared" si="96"/>
        <v/>
      </c>
    </row>
    <row r="256" spans="1:15" hidden="1">
      <c r="A256" s="21" t="s">
        <v>20</v>
      </c>
      <c r="B256" s="22">
        <f t="shared" si="94"/>
        <v>0</v>
      </c>
      <c r="C256" s="22">
        <f t="shared" si="94"/>
        <v>0</v>
      </c>
      <c r="D256" s="22">
        <f t="shared" ref="D256:K256" si="98">+D257+D260+D261+D264</f>
        <v>0</v>
      </c>
      <c r="E256" s="22">
        <f t="shared" si="98"/>
        <v>0</v>
      </c>
      <c r="F256" s="22">
        <f t="shared" si="98"/>
        <v>0</v>
      </c>
      <c r="G256" s="22">
        <f t="shared" si="98"/>
        <v>0</v>
      </c>
      <c r="H256" s="22">
        <f t="shared" si="98"/>
        <v>0</v>
      </c>
      <c r="I256" s="22">
        <f t="shared" si="98"/>
        <v>0</v>
      </c>
      <c r="J256" s="22">
        <f t="shared" si="98"/>
        <v>0</v>
      </c>
      <c r="K256" s="22">
        <f t="shared" si="98"/>
        <v>0</v>
      </c>
      <c r="L256" s="23" t="str">
        <f t="shared" si="96"/>
        <v/>
      </c>
    </row>
    <row r="257" spans="1:12" hidden="1">
      <c r="A257" s="21" t="s">
        <v>21</v>
      </c>
      <c r="B257" s="22">
        <f t="shared" si="94"/>
        <v>0</v>
      </c>
      <c r="C257" s="22">
        <f t="shared" si="94"/>
        <v>0</v>
      </c>
      <c r="D257" s="22">
        <f t="shared" ref="D257:K257" si="99">+D258+D259</f>
        <v>0</v>
      </c>
      <c r="E257" s="22">
        <f t="shared" si="99"/>
        <v>0</v>
      </c>
      <c r="F257" s="22">
        <f t="shared" si="99"/>
        <v>0</v>
      </c>
      <c r="G257" s="22">
        <f t="shared" si="99"/>
        <v>0</v>
      </c>
      <c r="H257" s="22">
        <f t="shared" si="99"/>
        <v>0</v>
      </c>
      <c r="I257" s="22">
        <f t="shared" si="99"/>
        <v>0</v>
      </c>
      <c r="J257" s="22">
        <f t="shared" si="99"/>
        <v>0</v>
      </c>
      <c r="K257" s="22">
        <f t="shared" si="99"/>
        <v>0</v>
      </c>
      <c r="L257" s="23" t="str">
        <f t="shared" si="96"/>
        <v/>
      </c>
    </row>
    <row r="258" spans="1:12" hidden="1">
      <c r="A258" s="24" t="s">
        <v>22</v>
      </c>
      <c r="B258" s="25">
        <f t="shared" si="94"/>
        <v>0</v>
      </c>
      <c r="C258" s="25">
        <f t="shared" si="94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96"/>
        <v/>
      </c>
    </row>
    <row r="259" spans="1:12" hidden="1">
      <c r="A259" s="26" t="s">
        <v>23</v>
      </c>
      <c r="B259" s="25">
        <f t="shared" si="94"/>
        <v>0</v>
      </c>
      <c r="C259" s="25">
        <f t="shared" si="94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96"/>
        <v/>
      </c>
    </row>
    <row r="260" spans="1:12" hidden="1">
      <c r="A260" s="24" t="s">
        <v>141</v>
      </c>
      <c r="B260" s="25">
        <f t="shared" si="94"/>
        <v>0</v>
      </c>
      <c r="C260" s="25">
        <f t="shared" si="94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96"/>
        <v/>
      </c>
    </row>
    <row r="261" spans="1:12" hidden="1">
      <c r="A261" s="21" t="s">
        <v>24</v>
      </c>
      <c r="B261" s="22">
        <f t="shared" si="94"/>
        <v>0</v>
      </c>
      <c r="C261" s="22">
        <f t="shared" si="94"/>
        <v>0</v>
      </c>
      <c r="D261" s="22">
        <f t="shared" ref="D261:K261" si="100">+D262+D263</f>
        <v>0</v>
      </c>
      <c r="E261" s="22">
        <f t="shared" si="100"/>
        <v>0</v>
      </c>
      <c r="F261" s="22">
        <f t="shared" si="100"/>
        <v>0</v>
      </c>
      <c r="G261" s="22">
        <f t="shared" si="100"/>
        <v>0</v>
      </c>
      <c r="H261" s="22">
        <f t="shared" si="100"/>
        <v>0</v>
      </c>
      <c r="I261" s="22">
        <f t="shared" si="100"/>
        <v>0</v>
      </c>
      <c r="J261" s="22">
        <f t="shared" si="100"/>
        <v>0</v>
      </c>
      <c r="K261" s="22">
        <f t="shared" si="100"/>
        <v>0</v>
      </c>
      <c r="L261" s="23" t="str">
        <f t="shared" si="96"/>
        <v/>
      </c>
    </row>
    <row r="262" spans="1:12" hidden="1">
      <c r="A262" s="28" t="s">
        <v>25</v>
      </c>
      <c r="B262" s="25">
        <f t="shared" si="94"/>
        <v>0</v>
      </c>
      <c r="C262" s="25">
        <f t="shared" si="94"/>
        <v>0</v>
      </c>
      <c r="D262" s="27"/>
      <c r="E262" s="27"/>
      <c r="F262" s="27"/>
      <c r="G262" s="27"/>
      <c r="H262" s="27"/>
      <c r="I262" s="27"/>
      <c r="J262" s="27"/>
      <c r="K262" s="27"/>
      <c r="L262" s="37" t="str">
        <f t="shared" si="96"/>
        <v/>
      </c>
    </row>
    <row r="263" spans="1:12" hidden="1">
      <c r="A263" s="28" t="s">
        <v>26</v>
      </c>
      <c r="B263" s="25">
        <f t="shared" si="94"/>
        <v>0</v>
      </c>
      <c r="C263" s="25">
        <f t="shared" si="94"/>
        <v>0</v>
      </c>
      <c r="D263" s="27"/>
      <c r="E263" s="27"/>
      <c r="F263" s="27"/>
      <c r="G263" s="27"/>
      <c r="H263" s="27"/>
      <c r="I263" s="27"/>
      <c r="J263" s="27"/>
      <c r="K263" s="27"/>
      <c r="L263" s="37" t="str">
        <f t="shared" si="96"/>
        <v/>
      </c>
    </row>
    <row r="264" spans="1:12" hidden="1">
      <c r="A264" s="21" t="s">
        <v>27</v>
      </c>
      <c r="B264" s="22">
        <f t="shared" si="94"/>
        <v>0</v>
      </c>
      <c r="C264" s="22">
        <f t="shared" si="94"/>
        <v>0</v>
      </c>
      <c r="D264" s="22">
        <f t="shared" ref="D264:K264" si="101">SUM(D265:D268)</f>
        <v>0</v>
      </c>
      <c r="E264" s="22">
        <f t="shared" si="101"/>
        <v>0</v>
      </c>
      <c r="F264" s="22">
        <f t="shared" si="101"/>
        <v>0</v>
      </c>
      <c r="G264" s="22">
        <f t="shared" si="101"/>
        <v>0</v>
      </c>
      <c r="H264" s="22">
        <f t="shared" si="101"/>
        <v>0</v>
      </c>
      <c r="I264" s="22">
        <f t="shared" si="101"/>
        <v>0</v>
      </c>
      <c r="J264" s="22">
        <f t="shared" si="101"/>
        <v>0</v>
      </c>
      <c r="K264" s="22">
        <f t="shared" si="101"/>
        <v>0</v>
      </c>
      <c r="L264" s="23" t="str">
        <f t="shared" si="96"/>
        <v/>
      </c>
    </row>
    <row r="265" spans="1:12" hidden="1">
      <c r="A265" s="28" t="s">
        <v>28</v>
      </c>
      <c r="B265" s="25">
        <f t="shared" si="94"/>
        <v>0</v>
      </c>
      <c r="C265" s="25">
        <f t="shared" si="94"/>
        <v>0</v>
      </c>
      <c r="D265" s="25"/>
      <c r="E265" s="25"/>
      <c r="F265" s="25">
        <f>+D265</f>
        <v>0</v>
      </c>
      <c r="G265" s="25"/>
      <c r="H265" s="25">
        <f>+(N265-D265-F265)/2</f>
        <v>0</v>
      </c>
      <c r="I265" s="25"/>
      <c r="J265" s="25">
        <f>+N265-H265-F265-D265</f>
        <v>0</v>
      </c>
      <c r="K265" s="25"/>
      <c r="L265" s="37" t="str">
        <f t="shared" si="96"/>
        <v/>
      </c>
    </row>
    <row r="266" spans="1:12" hidden="1">
      <c r="A266" s="28" t="s">
        <v>29</v>
      </c>
      <c r="B266" s="25">
        <f t="shared" si="94"/>
        <v>0</v>
      </c>
      <c r="C266" s="25">
        <f t="shared" si="94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96"/>
        <v/>
      </c>
    </row>
    <row r="267" spans="1:12" hidden="1">
      <c r="A267" s="126" t="s">
        <v>30</v>
      </c>
      <c r="B267" s="25">
        <f>+D267+F267+H267+J267</f>
        <v>0</v>
      </c>
      <c r="C267" s="25">
        <f>+E267+G267+I267+K267</f>
        <v>0</v>
      </c>
      <c r="D267" s="25"/>
      <c r="E267" s="25"/>
      <c r="F267" s="25">
        <f>+D267</f>
        <v>0</v>
      </c>
      <c r="G267" s="25"/>
      <c r="H267" s="25">
        <f>+(N267-D267-F267)/2</f>
        <v>0</v>
      </c>
      <c r="I267" s="25"/>
      <c r="J267" s="25">
        <f>+N267-H267-F267-D267</f>
        <v>0</v>
      </c>
      <c r="K267" s="25"/>
      <c r="L267" s="37" t="str">
        <f>IF(C267&gt;0,FIXED(C267/B267*100,2),"")</f>
        <v/>
      </c>
    </row>
    <row r="268" spans="1:12" ht="19.5" hidden="1" thickBot="1">
      <c r="A268" s="28" t="s">
        <v>31</v>
      </c>
      <c r="B268" s="25">
        <f t="shared" si="94"/>
        <v>0</v>
      </c>
      <c r="C268" s="25">
        <f t="shared" si="94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96"/>
        <v/>
      </c>
    </row>
    <row r="269" spans="1:12" hidden="1">
      <c r="A269" s="29" t="s">
        <v>32</v>
      </c>
      <c r="B269" s="30">
        <f t="shared" ref="B269:K269" si="102">+B256+B251</f>
        <v>0</v>
      </c>
      <c r="C269" s="30">
        <f t="shared" si="102"/>
        <v>0</v>
      </c>
      <c r="D269" s="30">
        <f t="shared" si="102"/>
        <v>0</v>
      </c>
      <c r="E269" s="30">
        <f t="shared" si="102"/>
        <v>0</v>
      </c>
      <c r="F269" s="30">
        <f t="shared" si="102"/>
        <v>0</v>
      </c>
      <c r="G269" s="30">
        <f t="shared" si="102"/>
        <v>0</v>
      </c>
      <c r="H269" s="30">
        <f t="shared" si="102"/>
        <v>0</v>
      </c>
      <c r="I269" s="30">
        <f t="shared" si="102"/>
        <v>0</v>
      </c>
      <c r="J269" s="30">
        <f t="shared" si="102"/>
        <v>0</v>
      </c>
      <c r="K269" s="30">
        <f t="shared" si="102"/>
        <v>0</v>
      </c>
      <c r="L269" s="39" t="str">
        <f t="shared" si="96"/>
        <v/>
      </c>
    </row>
  </sheetData>
  <mergeCells count="117">
    <mergeCell ref="E246:G246"/>
    <mergeCell ref="B249:C249"/>
    <mergeCell ref="D249:E249"/>
    <mergeCell ref="F249:G249"/>
    <mergeCell ref="H249:I249"/>
    <mergeCell ref="J249:K249"/>
    <mergeCell ref="K241:L241"/>
    <mergeCell ref="A242:L242"/>
    <mergeCell ref="K243:L243"/>
    <mergeCell ref="A244:D244"/>
    <mergeCell ref="E244:L244"/>
    <mergeCell ref="A245:D245"/>
    <mergeCell ref="E245:G245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K151:L151"/>
    <mergeCell ref="A152:L152"/>
    <mergeCell ref="H129:I129"/>
    <mergeCell ref="J129:K129"/>
    <mergeCell ref="K153:L153"/>
    <mergeCell ref="A154:D154"/>
    <mergeCell ref="E154:L154"/>
    <mergeCell ref="A155:D155"/>
    <mergeCell ref="E155:G155"/>
    <mergeCell ref="A183:L183"/>
    <mergeCell ref="E156:G156"/>
    <mergeCell ref="B159:C159"/>
    <mergeCell ref="D159:E159"/>
    <mergeCell ref="F159:G159"/>
    <mergeCell ref="H159:I159"/>
    <mergeCell ref="D190:E190"/>
    <mergeCell ref="F190:G190"/>
    <mergeCell ref="K184:L184"/>
    <mergeCell ref="J159:K159"/>
    <mergeCell ref="K182:L182"/>
    <mergeCell ref="J219:K219"/>
    <mergeCell ref="E215:G215"/>
    <mergeCell ref="A215:D215"/>
    <mergeCell ref="E216:G216"/>
    <mergeCell ref="B219:C219"/>
    <mergeCell ref="D219:E219"/>
    <mergeCell ref="F219:G219"/>
    <mergeCell ref="H219:I219"/>
    <mergeCell ref="A214:D214"/>
    <mergeCell ref="K213:L213"/>
    <mergeCell ref="E214:L214"/>
    <mergeCell ref="K211:L211"/>
    <mergeCell ref="A212:L212"/>
    <mergeCell ref="E187:G187"/>
    <mergeCell ref="B190:C190"/>
    <mergeCell ref="A185:D185"/>
    <mergeCell ref="E185:L185"/>
    <mergeCell ref="A186:D186"/>
    <mergeCell ref="E186:G186"/>
    <mergeCell ref="H190:I190"/>
    <mergeCell ref="J190:K190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60" max="11" man="1"/>
    <brk id="90" max="11" man="1"/>
    <brk id="120" max="11" man="1"/>
    <brk id="150" max="11" man="1"/>
    <brk id="181" max="11" man="1"/>
    <brk id="210" max="1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175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28515625" customWidth="1"/>
    <col min="14" max="14" width="10.85546875" bestFit="1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52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+D41+D71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8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+D47+D77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+D51+D81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SUM(D25:D27)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37.5">
      <c r="A25" s="51" t="s">
        <v>84</v>
      </c>
      <c r="B25" s="68">
        <f t="shared" si="0"/>
        <v>0</v>
      </c>
      <c r="C25" s="68">
        <f t="shared" si="0"/>
        <v>0</v>
      </c>
      <c r="D25" s="68">
        <f t="shared" ref="D25:K26" si="11">+D54+D84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37.5">
      <c r="A26" s="51" t="s">
        <v>91</v>
      </c>
      <c r="B26" s="68">
        <f t="shared" si="0"/>
        <v>0</v>
      </c>
      <c r="C26" s="68">
        <f t="shared" si="0"/>
        <v>0</v>
      </c>
      <c r="D26" s="68">
        <f t="shared" si="11"/>
        <v>0</v>
      </c>
      <c r="E26" s="68">
        <f t="shared" si="11"/>
        <v>0</v>
      </c>
      <c r="F26" s="68">
        <f t="shared" si="11"/>
        <v>0</v>
      </c>
      <c r="G26" s="68">
        <f t="shared" si="11"/>
        <v>0</v>
      </c>
      <c r="H26" s="68">
        <f t="shared" si="11"/>
        <v>0</v>
      </c>
      <c r="I26" s="68">
        <f t="shared" si="11"/>
        <v>0</v>
      </c>
      <c r="J26" s="68">
        <f t="shared" si="11"/>
        <v>0</v>
      </c>
      <c r="K26" s="68">
        <f t="shared" si="11"/>
        <v>0</v>
      </c>
      <c r="L26" s="69" t="str">
        <f t="shared" si="3"/>
        <v/>
      </c>
      <c r="N26" s="31"/>
      <c r="O26" s="35"/>
    </row>
    <row r="27" spans="1:15" ht="19.5" thickBot="1">
      <c r="A27" s="28" t="s">
        <v>30</v>
      </c>
      <c r="B27" s="25">
        <f t="shared" si="0"/>
        <v>0</v>
      </c>
      <c r="C27" s="25">
        <f t="shared" si="0"/>
        <v>0</v>
      </c>
      <c r="D27" s="25">
        <f t="shared" ref="D27:K27" si="12">+D56</f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  <c r="N27" s="31"/>
      <c r="O27" s="35"/>
    </row>
    <row r="28" spans="1:15">
      <c r="A28" s="29" t="s">
        <v>32</v>
      </c>
      <c r="B28" s="30">
        <f t="shared" ref="B28:K28" si="13">+B16+B11</f>
        <v>0</v>
      </c>
      <c r="C28" s="30">
        <f t="shared" si="13"/>
        <v>0</v>
      </c>
      <c r="D28" s="30">
        <f t="shared" si="13"/>
        <v>0</v>
      </c>
      <c r="E28" s="30">
        <f t="shared" si="13"/>
        <v>0</v>
      </c>
      <c r="F28" s="30">
        <f t="shared" si="13"/>
        <v>0</v>
      </c>
      <c r="G28" s="30">
        <f t="shared" si="13"/>
        <v>0</v>
      </c>
      <c r="H28" s="30">
        <f t="shared" si="13"/>
        <v>0</v>
      </c>
      <c r="I28" s="30">
        <f t="shared" si="13"/>
        <v>0</v>
      </c>
      <c r="J28" s="30">
        <f t="shared" si="13"/>
        <v>0</v>
      </c>
      <c r="K28" s="30">
        <f t="shared" si="13"/>
        <v>0</v>
      </c>
      <c r="L28" s="39" t="str">
        <f t="shared" si="3"/>
        <v/>
      </c>
      <c r="N28" s="31"/>
      <c r="O28" s="35"/>
    </row>
    <row r="29" spans="1:15">
      <c r="N29" s="31"/>
      <c r="O29" s="35"/>
    </row>
    <row r="30" spans="1:15">
      <c r="A30" s="1"/>
      <c r="B30" s="1"/>
      <c r="C30" s="1"/>
      <c r="D30" s="1"/>
      <c r="E30" s="1"/>
      <c r="F30" s="1"/>
      <c r="G30" s="1"/>
      <c r="H30" s="1"/>
      <c r="I30" s="1"/>
      <c r="J30" s="2"/>
      <c r="K30" s="153" t="s">
        <v>0</v>
      </c>
      <c r="L30" s="153"/>
      <c r="N30" s="31"/>
      <c r="O30" s="35"/>
    </row>
    <row r="31" spans="1:15">
      <c r="A31" s="154" t="s">
        <v>142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N31" s="31"/>
      <c r="O31" s="35"/>
    </row>
    <row r="32" spans="1:15">
      <c r="A32" s="3"/>
      <c r="B32" s="3"/>
      <c r="C32" s="3"/>
      <c r="D32" s="3"/>
      <c r="E32" s="3"/>
      <c r="F32" s="3"/>
      <c r="G32" s="3"/>
      <c r="H32" s="3"/>
      <c r="I32" s="3"/>
      <c r="J32" s="3"/>
      <c r="K32" s="155" t="s">
        <v>1</v>
      </c>
      <c r="L32" s="155"/>
      <c r="N32" s="31"/>
      <c r="O32" s="35"/>
    </row>
    <row r="33" spans="1:15">
      <c r="A33" s="156" t="s">
        <v>34</v>
      </c>
      <c r="B33" s="156"/>
      <c r="C33" s="156"/>
      <c r="D33" s="156"/>
      <c r="E33" s="157" t="s">
        <v>2</v>
      </c>
      <c r="F33" s="157"/>
      <c r="G33" s="157"/>
      <c r="H33" s="157"/>
      <c r="I33" s="157"/>
      <c r="J33" s="157"/>
      <c r="K33" s="157"/>
      <c r="L33" s="158"/>
      <c r="N33" s="31"/>
      <c r="O33" s="35"/>
    </row>
    <row r="34" spans="1:15">
      <c r="A34" s="159" t="str">
        <f>+A5</f>
        <v>หน่วยงาน : บัณฑิตวิทยาลัย</v>
      </c>
      <c r="B34" s="160"/>
      <c r="C34" s="160"/>
      <c r="D34" s="161"/>
      <c r="E34" s="176" t="s">
        <v>3</v>
      </c>
      <c r="F34" s="176"/>
      <c r="G34" s="176"/>
      <c r="H34" s="4"/>
      <c r="I34" s="4"/>
      <c r="J34" s="4"/>
      <c r="K34" s="4"/>
      <c r="L34" s="5"/>
      <c r="N34" s="31"/>
      <c r="O34" s="35"/>
    </row>
    <row r="35" spans="1:15">
      <c r="A35" s="6"/>
      <c r="B35" s="7"/>
      <c r="C35" s="7"/>
      <c r="D35" s="8"/>
      <c r="E35" s="177" t="s">
        <v>4</v>
      </c>
      <c r="F35" s="177"/>
      <c r="G35" s="177"/>
      <c r="H35" s="9"/>
      <c r="I35" s="9"/>
      <c r="J35" s="9"/>
      <c r="K35" s="9"/>
      <c r="L35" s="10"/>
      <c r="N35" s="31"/>
      <c r="O35" s="35"/>
    </row>
    <row r="36" spans="1:15">
      <c r="A36" s="11"/>
      <c r="B36" s="12"/>
      <c r="C36" s="12"/>
      <c r="D36" s="12"/>
      <c r="E36" s="13"/>
      <c r="F36" s="13"/>
      <c r="G36" s="13"/>
      <c r="H36" s="14"/>
      <c r="I36" s="14"/>
      <c r="J36" s="14"/>
      <c r="K36" s="14"/>
      <c r="L36" s="15"/>
      <c r="N36" s="31"/>
      <c r="O36" s="35"/>
    </row>
    <row r="37" spans="1:15">
      <c r="A37" s="7" t="s">
        <v>5</v>
      </c>
      <c r="B37" s="7"/>
      <c r="C37" s="7"/>
      <c r="D37" s="7"/>
      <c r="E37" s="9"/>
      <c r="F37" s="9"/>
      <c r="G37" s="9"/>
      <c r="H37" s="9"/>
      <c r="I37" s="9"/>
      <c r="J37" s="9"/>
      <c r="K37" s="9"/>
      <c r="L37" s="9"/>
      <c r="N37" s="31"/>
      <c r="O37" s="35"/>
    </row>
    <row r="38" spans="1:15">
      <c r="A38" s="16" t="s">
        <v>6</v>
      </c>
      <c r="B38" s="151" t="s">
        <v>7</v>
      </c>
      <c r="C38" s="152"/>
      <c r="D38" s="151" t="s">
        <v>8</v>
      </c>
      <c r="E38" s="152"/>
      <c r="F38" s="151" t="s">
        <v>9</v>
      </c>
      <c r="G38" s="152"/>
      <c r="H38" s="151" t="s">
        <v>10</v>
      </c>
      <c r="I38" s="152"/>
      <c r="J38" s="151" t="s">
        <v>11</v>
      </c>
      <c r="K38" s="152"/>
      <c r="L38" s="17" t="s">
        <v>12</v>
      </c>
      <c r="N38" s="31"/>
      <c r="O38" s="35"/>
    </row>
    <row r="39" spans="1:15">
      <c r="A39" s="18"/>
      <c r="B39" s="19" t="s">
        <v>13</v>
      </c>
      <c r="C39" s="19" t="s">
        <v>14</v>
      </c>
      <c r="D39" s="19" t="s">
        <v>13</v>
      </c>
      <c r="E39" s="19" t="s">
        <v>14</v>
      </c>
      <c r="F39" s="19" t="s">
        <v>13</v>
      </c>
      <c r="G39" s="19" t="s">
        <v>14</v>
      </c>
      <c r="H39" s="19" t="s">
        <v>13</v>
      </c>
      <c r="I39" s="19" t="s">
        <v>14</v>
      </c>
      <c r="J39" s="19" t="s">
        <v>13</v>
      </c>
      <c r="K39" s="19" t="s">
        <v>14</v>
      </c>
      <c r="L39" s="20" t="s">
        <v>15</v>
      </c>
      <c r="N39" s="31"/>
      <c r="O39" s="35"/>
    </row>
    <row r="40" spans="1:15">
      <c r="A40" s="21" t="s">
        <v>16</v>
      </c>
      <c r="B40" s="22">
        <f t="shared" ref="B40:C57" si="14">+D40+F40+H40+J40</f>
        <v>0</v>
      </c>
      <c r="C40" s="22">
        <f t="shared" si="14"/>
        <v>0</v>
      </c>
      <c r="D40" s="22">
        <f t="shared" ref="D40:K40" si="15">SUM(D41:D43)</f>
        <v>0</v>
      </c>
      <c r="E40" s="22">
        <f t="shared" si="15"/>
        <v>0</v>
      </c>
      <c r="F40" s="22">
        <f t="shared" si="15"/>
        <v>0</v>
      </c>
      <c r="G40" s="22">
        <f t="shared" si="15"/>
        <v>0</v>
      </c>
      <c r="H40" s="22">
        <f t="shared" si="15"/>
        <v>0</v>
      </c>
      <c r="I40" s="22">
        <f t="shared" si="15"/>
        <v>0</v>
      </c>
      <c r="J40" s="22">
        <f t="shared" si="15"/>
        <v>0</v>
      </c>
      <c r="K40" s="22">
        <f t="shared" si="15"/>
        <v>0</v>
      </c>
      <c r="L40" s="23" t="str">
        <f>IF(C40&gt;0,FIXED(C40/B40*100,2),"")</f>
        <v/>
      </c>
      <c r="N40" s="31"/>
      <c r="O40" s="35"/>
    </row>
    <row r="41" spans="1:15">
      <c r="A41" s="24" t="s">
        <v>17</v>
      </c>
      <c r="B41" s="25">
        <f t="shared" si="14"/>
        <v>0</v>
      </c>
      <c r="C41" s="25">
        <f t="shared" si="14"/>
        <v>0</v>
      </c>
      <c r="D41" s="25">
        <f t="shared" ref="D41:K43" si="16">+D99+D129</f>
        <v>0</v>
      </c>
      <c r="E41" s="25">
        <f t="shared" si="16"/>
        <v>0</v>
      </c>
      <c r="F41" s="25">
        <f t="shared" si="16"/>
        <v>0</v>
      </c>
      <c r="G41" s="25">
        <f t="shared" si="16"/>
        <v>0</v>
      </c>
      <c r="H41" s="25">
        <f t="shared" si="16"/>
        <v>0</v>
      </c>
      <c r="I41" s="25">
        <f t="shared" si="16"/>
        <v>0</v>
      </c>
      <c r="J41" s="25">
        <f t="shared" si="16"/>
        <v>0</v>
      </c>
      <c r="K41" s="25">
        <f t="shared" si="16"/>
        <v>0</v>
      </c>
      <c r="L41" s="37" t="str">
        <f t="shared" ref="L41:L58" si="17">IF(C41&gt;0,FIXED(C41/B41*100,2),"")</f>
        <v/>
      </c>
      <c r="N41" s="31"/>
      <c r="O41" s="35"/>
    </row>
    <row r="42" spans="1:15">
      <c r="A42" s="24" t="s">
        <v>18</v>
      </c>
      <c r="B42" s="25">
        <f t="shared" si="14"/>
        <v>0</v>
      </c>
      <c r="C42" s="25">
        <f t="shared" si="14"/>
        <v>0</v>
      </c>
      <c r="D42" s="25">
        <f t="shared" si="16"/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si="17"/>
        <v/>
      </c>
      <c r="N42" s="31"/>
      <c r="O42" s="35"/>
    </row>
    <row r="43" spans="1:15">
      <c r="A43" s="24" t="s">
        <v>140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  <c r="N43" s="31"/>
      <c r="O43" s="35"/>
    </row>
    <row r="44" spans="1:15">
      <c r="A44" s="21" t="s">
        <v>19</v>
      </c>
      <c r="B44" s="22">
        <f t="shared" si="14"/>
        <v>0</v>
      </c>
      <c r="C44" s="22">
        <f t="shared" si="14"/>
        <v>0</v>
      </c>
      <c r="D44" s="22">
        <f t="shared" ref="D44:K44" si="18">+D45</f>
        <v>0</v>
      </c>
      <c r="E44" s="22">
        <f t="shared" si="18"/>
        <v>0</v>
      </c>
      <c r="F44" s="22">
        <f t="shared" si="18"/>
        <v>0</v>
      </c>
      <c r="G44" s="22">
        <f t="shared" si="18"/>
        <v>0</v>
      </c>
      <c r="H44" s="22">
        <f t="shared" si="18"/>
        <v>0</v>
      </c>
      <c r="I44" s="22">
        <f t="shared" si="18"/>
        <v>0</v>
      </c>
      <c r="J44" s="22">
        <f t="shared" si="18"/>
        <v>0</v>
      </c>
      <c r="K44" s="22">
        <f t="shared" si="18"/>
        <v>0</v>
      </c>
      <c r="L44" s="23" t="str">
        <f t="shared" si="17"/>
        <v/>
      </c>
      <c r="N44" s="31"/>
      <c r="O44" s="35"/>
    </row>
    <row r="45" spans="1:15">
      <c r="A45" s="21" t="s">
        <v>20</v>
      </c>
      <c r="B45" s="22">
        <f t="shared" si="14"/>
        <v>0</v>
      </c>
      <c r="C45" s="22">
        <f t="shared" si="14"/>
        <v>0</v>
      </c>
      <c r="D45" s="22">
        <f t="shared" ref="D45:K45" si="19">+D46+D49+D50+D53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7"/>
        <v/>
      </c>
      <c r="N45" s="31"/>
      <c r="O45" s="35"/>
    </row>
    <row r="46" spans="1:15">
      <c r="A46" s="21" t="s">
        <v>21</v>
      </c>
      <c r="B46" s="22">
        <f t="shared" si="14"/>
        <v>0</v>
      </c>
      <c r="C46" s="22">
        <f t="shared" si="14"/>
        <v>0</v>
      </c>
      <c r="D46" s="22">
        <f t="shared" ref="D46:K46" si="20">+D47+D48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7"/>
        <v/>
      </c>
      <c r="N46" s="31"/>
      <c r="O46" s="35"/>
    </row>
    <row r="47" spans="1:15">
      <c r="A47" s="24" t="s">
        <v>22</v>
      </c>
      <c r="B47" s="25">
        <f t="shared" si="14"/>
        <v>0</v>
      </c>
      <c r="C47" s="25">
        <f t="shared" si="14"/>
        <v>0</v>
      </c>
      <c r="D47" s="25">
        <f t="shared" ref="D47:K49" si="21">+D105+D135</f>
        <v>0</v>
      </c>
      <c r="E47" s="25">
        <f t="shared" si="21"/>
        <v>0</v>
      </c>
      <c r="F47" s="25">
        <f t="shared" si="21"/>
        <v>0</v>
      </c>
      <c r="G47" s="25">
        <f t="shared" si="21"/>
        <v>0</v>
      </c>
      <c r="H47" s="25">
        <f t="shared" si="21"/>
        <v>0</v>
      </c>
      <c r="I47" s="25">
        <f t="shared" si="21"/>
        <v>0</v>
      </c>
      <c r="J47" s="25">
        <f t="shared" si="21"/>
        <v>0</v>
      </c>
      <c r="K47" s="25">
        <f t="shared" si="21"/>
        <v>0</v>
      </c>
      <c r="L47" s="37" t="str">
        <f t="shared" si="17"/>
        <v/>
      </c>
      <c r="N47" s="31"/>
      <c r="O47" s="35"/>
    </row>
    <row r="48" spans="1:15">
      <c r="A48" s="26" t="s">
        <v>23</v>
      </c>
      <c r="B48" s="25">
        <f t="shared" si="14"/>
        <v>0</v>
      </c>
      <c r="C48" s="25">
        <f t="shared" si="14"/>
        <v>0</v>
      </c>
      <c r="D48" s="25">
        <f t="shared" si="21"/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  <c r="N48" s="31"/>
      <c r="O48" s="35"/>
    </row>
    <row r="49" spans="1:15">
      <c r="A49" s="24" t="s">
        <v>141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  <c r="N49" s="31"/>
      <c r="O49" s="35"/>
    </row>
    <row r="50" spans="1:15">
      <c r="A50" s="21" t="s">
        <v>24</v>
      </c>
      <c r="B50" s="22">
        <f t="shared" si="14"/>
        <v>0</v>
      </c>
      <c r="C50" s="22">
        <f t="shared" si="14"/>
        <v>0</v>
      </c>
      <c r="D50" s="22">
        <f t="shared" ref="D50:K50" si="22">+D51+D52</f>
        <v>0</v>
      </c>
      <c r="E50" s="22">
        <f t="shared" si="22"/>
        <v>0</v>
      </c>
      <c r="F50" s="22">
        <f t="shared" si="22"/>
        <v>0</v>
      </c>
      <c r="G50" s="22">
        <f t="shared" si="22"/>
        <v>0</v>
      </c>
      <c r="H50" s="22">
        <f t="shared" si="22"/>
        <v>0</v>
      </c>
      <c r="I50" s="22">
        <f t="shared" si="22"/>
        <v>0</v>
      </c>
      <c r="J50" s="22">
        <f t="shared" si="22"/>
        <v>0</v>
      </c>
      <c r="K50" s="22">
        <f t="shared" si="22"/>
        <v>0</v>
      </c>
      <c r="L50" s="23" t="str">
        <f t="shared" si="17"/>
        <v/>
      </c>
      <c r="N50" s="31"/>
      <c r="O50" s="35"/>
    </row>
    <row r="51" spans="1:15">
      <c r="A51" s="28" t="s">
        <v>25</v>
      </c>
      <c r="B51" s="25">
        <f t="shared" si="14"/>
        <v>0</v>
      </c>
      <c r="C51" s="25">
        <f t="shared" si="14"/>
        <v>0</v>
      </c>
      <c r="D51" s="25">
        <f t="shared" ref="D51:K52" si="23">+D109+D139</f>
        <v>0</v>
      </c>
      <c r="E51" s="25">
        <f t="shared" si="23"/>
        <v>0</v>
      </c>
      <c r="F51" s="25">
        <f t="shared" si="23"/>
        <v>0</v>
      </c>
      <c r="G51" s="25">
        <f t="shared" si="23"/>
        <v>0</v>
      </c>
      <c r="H51" s="25">
        <f t="shared" si="23"/>
        <v>0</v>
      </c>
      <c r="I51" s="25">
        <f t="shared" si="23"/>
        <v>0</v>
      </c>
      <c r="J51" s="25">
        <f t="shared" si="23"/>
        <v>0</v>
      </c>
      <c r="K51" s="25">
        <f t="shared" si="23"/>
        <v>0</v>
      </c>
      <c r="L51" s="37" t="str">
        <f t="shared" si="17"/>
        <v/>
      </c>
      <c r="N51" s="31"/>
      <c r="O51" s="35"/>
    </row>
    <row r="52" spans="1:15">
      <c r="A52" s="28" t="s">
        <v>26</v>
      </c>
      <c r="B52" s="25">
        <f t="shared" si="14"/>
        <v>0</v>
      </c>
      <c r="C52" s="25">
        <f t="shared" si="14"/>
        <v>0</v>
      </c>
      <c r="D52" s="25">
        <f t="shared" si="23"/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  <c r="N52" s="31"/>
      <c r="O52" s="35"/>
    </row>
    <row r="53" spans="1:15">
      <c r="A53" s="21" t="s">
        <v>27</v>
      </c>
      <c r="B53" s="22">
        <f t="shared" si="14"/>
        <v>0</v>
      </c>
      <c r="C53" s="22">
        <f t="shared" si="14"/>
        <v>0</v>
      </c>
      <c r="D53" s="22">
        <f t="shared" ref="D53:K53" si="24">SUM(D54:D57)</f>
        <v>0</v>
      </c>
      <c r="E53" s="22">
        <f t="shared" si="24"/>
        <v>0</v>
      </c>
      <c r="F53" s="22">
        <f t="shared" si="24"/>
        <v>0</v>
      </c>
      <c r="G53" s="22">
        <f t="shared" si="24"/>
        <v>0</v>
      </c>
      <c r="H53" s="22">
        <f t="shared" si="24"/>
        <v>0</v>
      </c>
      <c r="I53" s="22">
        <f t="shared" si="24"/>
        <v>0</v>
      </c>
      <c r="J53" s="22">
        <f t="shared" si="24"/>
        <v>0</v>
      </c>
      <c r="K53" s="22">
        <f t="shared" si="24"/>
        <v>0</v>
      </c>
      <c r="L53" s="23" t="str">
        <f t="shared" si="17"/>
        <v/>
      </c>
      <c r="N53" s="31"/>
      <c r="O53" s="35"/>
    </row>
    <row r="54" spans="1:15">
      <c r="A54" s="28" t="s">
        <v>28</v>
      </c>
      <c r="B54" s="25">
        <f t="shared" si="14"/>
        <v>0</v>
      </c>
      <c r="C54" s="25">
        <f t="shared" si="14"/>
        <v>0</v>
      </c>
      <c r="D54" s="25">
        <f t="shared" ref="D54:K57" si="25">+D112+D142</f>
        <v>0</v>
      </c>
      <c r="E54" s="25">
        <f t="shared" si="25"/>
        <v>0</v>
      </c>
      <c r="F54" s="25">
        <f t="shared" si="25"/>
        <v>0</v>
      </c>
      <c r="G54" s="25">
        <f t="shared" si="25"/>
        <v>0</v>
      </c>
      <c r="H54" s="25">
        <f t="shared" si="25"/>
        <v>0</v>
      </c>
      <c r="I54" s="25">
        <f t="shared" si="25"/>
        <v>0</v>
      </c>
      <c r="J54" s="25">
        <f t="shared" si="25"/>
        <v>0</v>
      </c>
      <c r="K54" s="25">
        <f t="shared" si="25"/>
        <v>0</v>
      </c>
      <c r="L54" s="37" t="str">
        <f t="shared" si="17"/>
        <v/>
      </c>
      <c r="N54" s="31"/>
      <c r="O54" s="35"/>
    </row>
    <row r="55" spans="1:15">
      <c r="A55" s="28" t="s">
        <v>29</v>
      </c>
      <c r="B55" s="25">
        <f t="shared" si="14"/>
        <v>0</v>
      </c>
      <c r="C55" s="25">
        <f t="shared" si="14"/>
        <v>0</v>
      </c>
      <c r="D55" s="25">
        <f t="shared" si="25"/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  <c r="N55" s="31"/>
      <c r="O55" s="35"/>
    </row>
    <row r="56" spans="1:15">
      <c r="A56" s="28" t="s">
        <v>30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  <c r="N56" s="31"/>
      <c r="O56" s="35"/>
    </row>
    <row r="57" spans="1:15" ht="19.5" thickBot="1">
      <c r="A57" s="28" t="s">
        <v>31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8" t="str">
        <f t="shared" si="17"/>
        <v/>
      </c>
      <c r="N57" s="31"/>
      <c r="O57" s="35"/>
    </row>
    <row r="58" spans="1:15">
      <c r="A58" s="29" t="s">
        <v>32</v>
      </c>
      <c r="B58" s="30">
        <f t="shared" ref="B58:K58" si="26">+B45+B40</f>
        <v>0</v>
      </c>
      <c r="C58" s="30">
        <f t="shared" si="26"/>
        <v>0</v>
      </c>
      <c r="D58" s="30">
        <f t="shared" si="26"/>
        <v>0</v>
      </c>
      <c r="E58" s="30">
        <f t="shared" si="26"/>
        <v>0</v>
      </c>
      <c r="F58" s="30">
        <f t="shared" si="26"/>
        <v>0</v>
      </c>
      <c r="G58" s="30">
        <f t="shared" si="26"/>
        <v>0</v>
      </c>
      <c r="H58" s="30">
        <f t="shared" si="26"/>
        <v>0</v>
      </c>
      <c r="I58" s="30">
        <f t="shared" si="26"/>
        <v>0</v>
      </c>
      <c r="J58" s="30">
        <f t="shared" si="26"/>
        <v>0</v>
      </c>
      <c r="K58" s="30">
        <f t="shared" si="26"/>
        <v>0</v>
      </c>
      <c r="L58" s="39" t="str">
        <f t="shared" si="17"/>
        <v/>
      </c>
      <c r="N58" s="31"/>
      <c r="O58" s="35"/>
    </row>
    <row r="59" spans="1:15">
      <c r="N59" s="31"/>
      <c r="O59" s="35"/>
    </row>
    <row r="60" spans="1:15">
      <c r="A60" s="1"/>
      <c r="B60" s="1"/>
      <c r="C60" s="1"/>
      <c r="D60" s="1"/>
      <c r="E60" s="1"/>
      <c r="F60" s="1"/>
      <c r="G60" s="1"/>
      <c r="H60" s="1"/>
      <c r="I60" s="1"/>
      <c r="J60" s="2"/>
      <c r="K60" s="153" t="s">
        <v>0</v>
      </c>
      <c r="L60" s="153"/>
      <c r="N60" s="31"/>
      <c r="O60" s="35"/>
    </row>
    <row r="61" spans="1:15">
      <c r="A61" s="154" t="s">
        <v>142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N61" s="31"/>
      <c r="O61" s="35"/>
    </row>
    <row r="62" spans="1:15">
      <c r="A62" s="3"/>
      <c r="B62" s="3"/>
      <c r="C62" s="3"/>
      <c r="D62" s="3"/>
      <c r="E62" s="3"/>
      <c r="F62" s="3"/>
      <c r="G62" s="3"/>
      <c r="H62" s="3"/>
      <c r="I62" s="3"/>
      <c r="J62" s="3"/>
      <c r="K62" s="155" t="s">
        <v>1</v>
      </c>
      <c r="L62" s="155"/>
      <c r="N62" s="31"/>
      <c r="O62" s="35"/>
    </row>
    <row r="63" spans="1:15">
      <c r="A63" s="156" t="s">
        <v>37</v>
      </c>
      <c r="B63" s="156"/>
      <c r="C63" s="156"/>
      <c r="D63" s="156"/>
      <c r="E63" s="157" t="s">
        <v>2</v>
      </c>
      <c r="F63" s="157"/>
      <c r="G63" s="157"/>
      <c r="H63" s="157"/>
      <c r="I63" s="157"/>
      <c r="J63" s="157"/>
      <c r="K63" s="157"/>
      <c r="L63" s="158"/>
      <c r="N63" s="31"/>
      <c r="O63" s="35"/>
    </row>
    <row r="64" spans="1:15">
      <c r="A64" s="159" t="str">
        <f>+A151</f>
        <v>หน่วยงาน : บัณฑิตวิทยาลัย</v>
      </c>
      <c r="B64" s="160"/>
      <c r="C64" s="160"/>
      <c r="D64" s="161"/>
      <c r="E64" s="176" t="s">
        <v>3</v>
      </c>
      <c r="F64" s="176"/>
      <c r="G64" s="176"/>
      <c r="H64" s="4"/>
      <c r="I64" s="4"/>
      <c r="J64" s="4"/>
      <c r="K64" s="4"/>
      <c r="L64" s="5"/>
      <c r="N64" s="31"/>
      <c r="O64" s="35"/>
    </row>
    <row r="65" spans="1:15">
      <c r="A65" s="6"/>
      <c r="B65" s="7"/>
      <c r="C65" s="7"/>
      <c r="D65" s="8"/>
      <c r="E65" s="177" t="s">
        <v>4</v>
      </c>
      <c r="F65" s="177"/>
      <c r="G65" s="177"/>
      <c r="H65" s="9"/>
      <c r="I65" s="9"/>
      <c r="J65" s="9"/>
      <c r="K65" s="9"/>
      <c r="L65" s="10"/>
      <c r="N65" s="31"/>
      <c r="O65" s="35"/>
    </row>
    <row r="66" spans="1:15">
      <c r="A66" s="11"/>
      <c r="B66" s="12"/>
      <c r="C66" s="12"/>
      <c r="D66" s="12"/>
      <c r="E66" s="13"/>
      <c r="F66" s="13"/>
      <c r="G66" s="13"/>
      <c r="H66" s="14"/>
      <c r="I66" s="14"/>
      <c r="J66" s="14"/>
      <c r="K66" s="14"/>
      <c r="L66" s="15"/>
      <c r="N66" s="31"/>
      <c r="O66" s="35"/>
    </row>
    <row r="67" spans="1:15">
      <c r="A67" s="7" t="s">
        <v>5</v>
      </c>
      <c r="B67" s="7"/>
      <c r="C67" s="7"/>
      <c r="D67" s="7"/>
      <c r="E67" s="9"/>
      <c r="F67" s="9"/>
      <c r="G67" s="9"/>
      <c r="H67" s="9"/>
      <c r="I67" s="9"/>
      <c r="J67" s="9"/>
      <c r="K67" s="9"/>
      <c r="L67" s="9"/>
      <c r="N67" s="31"/>
      <c r="O67" s="35"/>
    </row>
    <row r="68" spans="1:15">
      <c r="A68" s="16" t="s">
        <v>6</v>
      </c>
      <c r="B68" s="151" t="s">
        <v>7</v>
      </c>
      <c r="C68" s="152"/>
      <c r="D68" s="151" t="s">
        <v>8</v>
      </c>
      <c r="E68" s="152"/>
      <c r="F68" s="151" t="s">
        <v>9</v>
      </c>
      <c r="G68" s="152"/>
      <c r="H68" s="151" t="s">
        <v>10</v>
      </c>
      <c r="I68" s="152"/>
      <c r="J68" s="151" t="s">
        <v>11</v>
      </c>
      <c r="K68" s="152"/>
      <c r="L68" s="17" t="s">
        <v>12</v>
      </c>
      <c r="N68" s="31"/>
      <c r="O68" s="35"/>
    </row>
    <row r="69" spans="1:15">
      <c r="A69" s="18"/>
      <c r="B69" s="19" t="s">
        <v>13</v>
      </c>
      <c r="C69" s="19" t="s">
        <v>14</v>
      </c>
      <c r="D69" s="19" t="s">
        <v>13</v>
      </c>
      <c r="E69" s="19" t="s">
        <v>14</v>
      </c>
      <c r="F69" s="19" t="s">
        <v>13</v>
      </c>
      <c r="G69" s="19" t="s">
        <v>14</v>
      </c>
      <c r="H69" s="19" t="s">
        <v>13</v>
      </c>
      <c r="I69" s="19" t="s">
        <v>14</v>
      </c>
      <c r="J69" s="19" t="s">
        <v>13</v>
      </c>
      <c r="K69" s="19" t="s">
        <v>14</v>
      </c>
      <c r="L69" s="20" t="s">
        <v>15</v>
      </c>
      <c r="N69" s="31"/>
      <c r="O69" s="35"/>
    </row>
    <row r="70" spans="1:15">
      <c r="A70" s="21" t="s">
        <v>16</v>
      </c>
      <c r="B70" s="22">
        <f t="shared" ref="B70:C85" si="27">+D70+F70+H70+J70</f>
        <v>0</v>
      </c>
      <c r="C70" s="22">
        <f t="shared" si="27"/>
        <v>0</v>
      </c>
      <c r="D70" s="22">
        <f t="shared" ref="D70:K70" si="28">SUM(D71:D73)</f>
        <v>0</v>
      </c>
      <c r="E70" s="22">
        <f t="shared" si="28"/>
        <v>0</v>
      </c>
      <c r="F70" s="22">
        <f t="shared" si="28"/>
        <v>0</v>
      </c>
      <c r="G70" s="22">
        <f t="shared" si="28"/>
        <v>0</v>
      </c>
      <c r="H70" s="22">
        <f t="shared" si="28"/>
        <v>0</v>
      </c>
      <c r="I70" s="22">
        <f t="shared" si="28"/>
        <v>0</v>
      </c>
      <c r="J70" s="22">
        <f t="shared" si="28"/>
        <v>0</v>
      </c>
      <c r="K70" s="22">
        <f t="shared" si="28"/>
        <v>0</v>
      </c>
      <c r="L70" s="23" t="str">
        <f>IF(C70&gt;0,FIXED(C70/B70*100,2),"")</f>
        <v/>
      </c>
      <c r="N70" s="31"/>
      <c r="O70" s="35"/>
    </row>
    <row r="71" spans="1:15">
      <c r="A71" s="24" t="s">
        <v>17</v>
      </c>
      <c r="B71" s="25">
        <f t="shared" si="27"/>
        <v>0</v>
      </c>
      <c r="C71" s="25">
        <f t="shared" si="27"/>
        <v>0</v>
      </c>
      <c r="D71" s="25">
        <f>+D158</f>
        <v>0</v>
      </c>
      <c r="E71" s="25">
        <f t="shared" ref="E71:K73" si="29">+E158</f>
        <v>0</v>
      </c>
      <c r="F71" s="25">
        <f t="shared" si="29"/>
        <v>0</v>
      </c>
      <c r="G71" s="25">
        <f t="shared" si="29"/>
        <v>0</v>
      </c>
      <c r="H71" s="25">
        <f t="shared" si="29"/>
        <v>0</v>
      </c>
      <c r="I71" s="25">
        <f t="shared" si="29"/>
        <v>0</v>
      </c>
      <c r="J71" s="25">
        <f t="shared" si="29"/>
        <v>0</v>
      </c>
      <c r="K71" s="25">
        <f t="shared" si="29"/>
        <v>0</v>
      </c>
      <c r="L71" s="37" t="str">
        <f t="shared" ref="L71:L86" si="30">IF(C71&gt;0,FIXED(C71/B71*100,2),"")</f>
        <v/>
      </c>
      <c r="N71" s="31"/>
      <c r="O71" s="35"/>
    </row>
    <row r="72" spans="1:15">
      <c r="A72" s="24" t="s">
        <v>18</v>
      </c>
      <c r="B72" s="25">
        <f t="shared" si="27"/>
        <v>0</v>
      </c>
      <c r="C72" s="25">
        <f t="shared" si="27"/>
        <v>0</v>
      </c>
      <c r="D72" s="25">
        <f>+D159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si="30"/>
        <v/>
      </c>
      <c r="N72" s="31"/>
      <c r="O72" s="35"/>
    </row>
    <row r="73" spans="1:15">
      <c r="A73" s="24" t="s">
        <v>140</v>
      </c>
      <c r="B73" s="25">
        <f t="shared" si="27"/>
        <v>0</v>
      </c>
      <c r="C73" s="25">
        <f t="shared" si="27"/>
        <v>0</v>
      </c>
      <c r="D73" s="25">
        <f>+D160</f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  <c r="N73" s="31"/>
      <c r="O73" s="35"/>
    </row>
    <row r="74" spans="1:15">
      <c r="A74" s="21" t="s">
        <v>19</v>
      </c>
      <c r="B74" s="22">
        <f t="shared" si="27"/>
        <v>0</v>
      </c>
      <c r="C74" s="22">
        <f t="shared" si="27"/>
        <v>0</v>
      </c>
      <c r="D74" s="22">
        <f t="shared" ref="D74:K74" si="31">+D75</f>
        <v>0</v>
      </c>
      <c r="E74" s="22">
        <f t="shared" si="31"/>
        <v>0</v>
      </c>
      <c r="F74" s="22">
        <f t="shared" si="31"/>
        <v>0</v>
      </c>
      <c r="G74" s="22">
        <f t="shared" si="31"/>
        <v>0</v>
      </c>
      <c r="H74" s="22">
        <f t="shared" si="31"/>
        <v>0</v>
      </c>
      <c r="I74" s="22">
        <f t="shared" si="31"/>
        <v>0</v>
      </c>
      <c r="J74" s="22">
        <f t="shared" si="31"/>
        <v>0</v>
      </c>
      <c r="K74" s="22">
        <f t="shared" si="31"/>
        <v>0</v>
      </c>
      <c r="L74" s="23" t="str">
        <f t="shared" si="30"/>
        <v/>
      </c>
      <c r="N74" s="31"/>
      <c r="O74" s="35"/>
    </row>
    <row r="75" spans="1:15">
      <c r="A75" s="21" t="s">
        <v>20</v>
      </c>
      <c r="B75" s="22">
        <f t="shared" si="27"/>
        <v>0</v>
      </c>
      <c r="C75" s="22">
        <f t="shared" si="27"/>
        <v>0</v>
      </c>
      <c r="D75" s="22">
        <f t="shared" ref="D75:K75" si="32">+D76+D79+D80+D83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0"/>
        <v/>
      </c>
      <c r="N75" s="31"/>
      <c r="O75" s="35"/>
    </row>
    <row r="76" spans="1:15">
      <c r="A76" s="21" t="s">
        <v>21</v>
      </c>
      <c r="B76" s="22">
        <f t="shared" si="27"/>
        <v>0</v>
      </c>
      <c r="C76" s="22">
        <f t="shared" si="27"/>
        <v>0</v>
      </c>
      <c r="D76" s="22">
        <f t="shared" ref="D76:K76" si="33">+D77+D78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0"/>
        <v/>
      </c>
      <c r="N76" s="31"/>
      <c r="O76" s="35"/>
    </row>
    <row r="77" spans="1:15">
      <c r="A77" s="24" t="s">
        <v>22</v>
      </c>
      <c r="B77" s="25">
        <f t="shared" si="27"/>
        <v>0</v>
      </c>
      <c r="C77" s="25">
        <f t="shared" si="27"/>
        <v>0</v>
      </c>
      <c r="D77" s="25">
        <f>+D164</f>
        <v>0</v>
      </c>
      <c r="E77" s="25">
        <f t="shared" ref="E77:K79" si="34">+E164</f>
        <v>0</v>
      </c>
      <c r="F77" s="25">
        <f t="shared" si="34"/>
        <v>0</v>
      </c>
      <c r="G77" s="25">
        <f t="shared" si="34"/>
        <v>0</v>
      </c>
      <c r="H77" s="25">
        <f t="shared" si="34"/>
        <v>0</v>
      </c>
      <c r="I77" s="25">
        <f t="shared" si="34"/>
        <v>0</v>
      </c>
      <c r="J77" s="25">
        <f t="shared" si="34"/>
        <v>0</v>
      </c>
      <c r="K77" s="25">
        <f t="shared" si="34"/>
        <v>0</v>
      </c>
      <c r="L77" s="37" t="str">
        <f t="shared" si="30"/>
        <v/>
      </c>
      <c r="N77" s="31"/>
      <c r="O77" s="35"/>
    </row>
    <row r="78" spans="1:15">
      <c r="A78" s="26" t="s">
        <v>23</v>
      </c>
      <c r="B78" s="25">
        <f t="shared" si="27"/>
        <v>0</v>
      </c>
      <c r="C78" s="25">
        <f t="shared" si="27"/>
        <v>0</v>
      </c>
      <c r="D78" s="25">
        <f>+D165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  <c r="N78" s="31"/>
      <c r="O78" s="35"/>
    </row>
    <row r="79" spans="1:15">
      <c r="A79" s="24" t="s">
        <v>141</v>
      </c>
      <c r="B79" s="25">
        <f t="shared" si="27"/>
        <v>0</v>
      </c>
      <c r="C79" s="25">
        <f t="shared" si="27"/>
        <v>0</v>
      </c>
      <c r="D79" s="25">
        <f>+D166</f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  <c r="N79" s="31"/>
      <c r="O79" s="35"/>
    </row>
    <row r="80" spans="1:15">
      <c r="A80" s="21" t="s">
        <v>24</v>
      </c>
      <c r="B80" s="22">
        <f t="shared" si="27"/>
        <v>0</v>
      </c>
      <c r="C80" s="22">
        <f t="shared" si="27"/>
        <v>0</v>
      </c>
      <c r="D80" s="22">
        <f t="shared" ref="D80:K80" si="35">+D81+D82</f>
        <v>0</v>
      </c>
      <c r="E80" s="22">
        <f t="shared" si="35"/>
        <v>0</v>
      </c>
      <c r="F80" s="22">
        <f t="shared" si="35"/>
        <v>0</v>
      </c>
      <c r="G80" s="22">
        <f t="shared" si="35"/>
        <v>0</v>
      </c>
      <c r="H80" s="22">
        <f t="shared" si="35"/>
        <v>0</v>
      </c>
      <c r="I80" s="22">
        <f t="shared" si="35"/>
        <v>0</v>
      </c>
      <c r="J80" s="22">
        <f t="shared" si="35"/>
        <v>0</v>
      </c>
      <c r="K80" s="22">
        <f t="shared" si="35"/>
        <v>0</v>
      </c>
      <c r="L80" s="23" t="str">
        <f t="shared" si="30"/>
        <v/>
      </c>
      <c r="N80" s="31"/>
      <c r="O80" s="35"/>
    </row>
    <row r="81" spans="1:15">
      <c r="A81" s="28" t="s">
        <v>25</v>
      </c>
      <c r="B81" s="25">
        <f t="shared" si="27"/>
        <v>0</v>
      </c>
      <c r="C81" s="25">
        <f t="shared" si="27"/>
        <v>0</v>
      </c>
      <c r="D81" s="25">
        <f>+D168</f>
        <v>0</v>
      </c>
      <c r="E81" s="25">
        <f t="shared" ref="E81:K82" si="36">+E168</f>
        <v>0</v>
      </c>
      <c r="F81" s="25">
        <f t="shared" si="36"/>
        <v>0</v>
      </c>
      <c r="G81" s="25">
        <f t="shared" si="36"/>
        <v>0</v>
      </c>
      <c r="H81" s="25">
        <f t="shared" si="36"/>
        <v>0</v>
      </c>
      <c r="I81" s="25">
        <f t="shared" si="36"/>
        <v>0</v>
      </c>
      <c r="J81" s="25">
        <f t="shared" si="36"/>
        <v>0</v>
      </c>
      <c r="K81" s="25">
        <f t="shared" si="36"/>
        <v>0</v>
      </c>
      <c r="L81" s="37" t="str">
        <f t="shared" si="30"/>
        <v/>
      </c>
      <c r="N81" s="31"/>
      <c r="O81" s="35"/>
    </row>
    <row r="82" spans="1:15">
      <c r="A82" s="28" t="s">
        <v>26</v>
      </c>
      <c r="B82" s="25">
        <f t="shared" si="27"/>
        <v>0</v>
      </c>
      <c r="C82" s="25">
        <f t="shared" si="27"/>
        <v>0</v>
      </c>
      <c r="D82" s="25">
        <f>+D169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  <c r="N82" s="31"/>
      <c r="O82" s="35"/>
    </row>
    <row r="83" spans="1:15">
      <c r="A83" s="21" t="s">
        <v>27</v>
      </c>
      <c r="B83" s="22">
        <f t="shared" si="27"/>
        <v>0</v>
      </c>
      <c r="C83" s="22">
        <f t="shared" si="27"/>
        <v>0</v>
      </c>
      <c r="D83" s="22">
        <f t="shared" ref="D83:K83" si="37">SUM(D84:D85)</f>
        <v>0</v>
      </c>
      <c r="E83" s="22">
        <f t="shared" si="37"/>
        <v>0</v>
      </c>
      <c r="F83" s="22">
        <f t="shared" si="37"/>
        <v>0</v>
      </c>
      <c r="G83" s="22">
        <f t="shared" si="37"/>
        <v>0</v>
      </c>
      <c r="H83" s="22">
        <f t="shared" si="37"/>
        <v>0</v>
      </c>
      <c r="I83" s="22">
        <f t="shared" si="37"/>
        <v>0</v>
      </c>
      <c r="J83" s="22">
        <f t="shared" si="37"/>
        <v>0</v>
      </c>
      <c r="K83" s="22">
        <f t="shared" si="37"/>
        <v>0</v>
      </c>
      <c r="L83" s="23" t="str">
        <f t="shared" si="30"/>
        <v/>
      </c>
      <c r="N83" s="31"/>
      <c r="O83" s="35"/>
    </row>
    <row r="84" spans="1:15" ht="37.5">
      <c r="A84" s="51" t="s">
        <v>84</v>
      </c>
      <c r="B84" s="68">
        <f t="shared" si="27"/>
        <v>0</v>
      </c>
      <c r="C84" s="68">
        <f t="shared" si="27"/>
        <v>0</v>
      </c>
      <c r="D84" s="68">
        <f t="shared" ref="D84:K85" si="38">+D171</f>
        <v>0</v>
      </c>
      <c r="E84" s="68">
        <f t="shared" si="38"/>
        <v>0</v>
      </c>
      <c r="F84" s="68">
        <f t="shared" si="38"/>
        <v>0</v>
      </c>
      <c r="G84" s="68">
        <f t="shared" si="38"/>
        <v>0</v>
      </c>
      <c r="H84" s="68">
        <f t="shared" si="38"/>
        <v>0</v>
      </c>
      <c r="I84" s="68">
        <f t="shared" si="38"/>
        <v>0</v>
      </c>
      <c r="J84" s="68">
        <f t="shared" si="38"/>
        <v>0</v>
      </c>
      <c r="K84" s="68">
        <f t="shared" si="38"/>
        <v>0</v>
      </c>
      <c r="L84" s="69" t="str">
        <f t="shared" si="30"/>
        <v/>
      </c>
      <c r="N84" s="31"/>
      <c r="O84" s="35"/>
    </row>
    <row r="85" spans="1:15" ht="38.25" thickBot="1">
      <c r="A85" s="51" t="s">
        <v>91</v>
      </c>
      <c r="B85" s="68">
        <f t="shared" si="27"/>
        <v>0</v>
      </c>
      <c r="C85" s="68">
        <f t="shared" si="27"/>
        <v>0</v>
      </c>
      <c r="D85" s="68">
        <f t="shared" si="38"/>
        <v>0</v>
      </c>
      <c r="E85" s="68">
        <f t="shared" si="38"/>
        <v>0</v>
      </c>
      <c r="F85" s="68">
        <f t="shared" si="38"/>
        <v>0</v>
      </c>
      <c r="G85" s="68">
        <f t="shared" si="38"/>
        <v>0</v>
      </c>
      <c r="H85" s="68">
        <f t="shared" si="38"/>
        <v>0</v>
      </c>
      <c r="I85" s="68">
        <f t="shared" si="38"/>
        <v>0</v>
      </c>
      <c r="J85" s="68">
        <f t="shared" si="38"/>
        <v>0</v>
      </c>
      <c r="K85" s="68">
        <f t="shared" si="38"/>
        <v>0</v>
      </c>
      <c r="L85" s="69" t="str">
        <f t="shared" si="30"/>
        <v/>
      </c>
      <c r="N85" s="31"/>
      <c r="O85" s="35"/>
    </row>
    <row r="86" spans="1:15">
      <c r="A86" s="29" t="s">
        <v>32</v>
      </c>
      <c r="B86" s="30">
        <f t="shared" ref="B86:K86" si="39">+B75+B70</f>
        <v>0</v>
      </c>
      <c r="C86" s="30">
        <f t="shared" si="39"/>
        <v>0</v>
      </c>
      <c r="D86" s="30">
        <f t="shared" si="39"/>
        <v>0</v>
      </c>
      <c r="E86" s="30">
        <f t="shared" si="39"/>
        <v>0</v>
      </c>
      <c r="F86" s="30">
        <f t="shared" si="39"/>
        <v>0</v>
      </c>
      <c r="G86" s="30">
        <f t="shared" si="39"/>
        <v>0</v>
      </c>
      <c r="H86" s="30">
        <f t="shared" si="39"/>
        <v>0</v>
      </c>
      <c r="I86" s="30">
        <f t="shared" si="39"/>
        <v>0</v>
      </c>
      <c r="J86" s="30">
        <f t="shared" si="39"/>
        <v>0</v>
      </c>
      <c r="K86" s="30">
        <f t="shared" si="39"/>
        <v>0</v>
      </c>
      <c r="L86" s="39" t="str">
        <f t="shared" si="30"/>
        <v/>
      </c>
      <c r="N86" s="31"/>
      <c r="O86" s="35"/>
    </row>
    <row r="87" spans="1:15">
      <c r="N87" s="31"/>
      <c r="O87" s="35"/>
    </row>
    <row r="88" spans="1:15">
      <c r="A88" s="1"/>
      <c r="B88" s="1"/>
      <c r="C88" s="1"/>
      <c r="D88" s="1"/>
      <c r="E88" s="1"/>
      <c r="F88" s="1"/>
      <c r="G88" s="1"/>
      <c r="H88" s="1"/>
      <c r="I88" s="1"/>
      <c r="J88" s="2"/>
      <c r="K88" s="153" t="s">
        <v>0</v>
      </c>
      <c r="L88" s="153"/>
      <c r="N88" s="31"/>
      <c r="O88" s="35"/>
    </row>
    <row r="89" spans="1:15">
      <c r="A89" s="154" t="s">
        <v>142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N89" s="31"/>
      <c r="O89" s="35"/>
    </row>
    <row r="90" spans="1:15">
      <c r="A90" s="3"/>
      <c r="B90" s="3"/>
      <c r="C90" s="3"/>
      <c r="D90" s="3"/>
      <c r="E90" s="3"/>
      <c r="F90" s="3"/>
      <c r="G90" s="3"/>
      <c r="H90" s="3"/>
      <c r="I90" s="3"/>
      <c r="J90" s="3"/>
      <c r="K90" s="155" t="s">
        <v>1</v>
      </c>
      <c r="L90" s="155"/>
      <c r="N90" s="31"/>
      <c r="O90" s="35"/>
    </row>
    <row r="91" spans="1:15">
      <c r="A91" s="156" t="str">
        <f>+A121</f>
        <v>แผนงาน : บริหารการศึกษา</v>
      </c>
      <c r="B91" s="156"/>
      <c r="C91" s="156"/>
      <c r="D91" s="156"/>
      <c r="E91" s="157" t="s">
        <v>2</v>
      </c>
      <c r="F91" s="157"/>
      <c r="G91" s="157"/>
      <c r="H91" s="157"/>
      <c r="I91" s="157"/>
      <c r="J91" s="157"/>
      <c r="K91" s="157"/>
      <c r="L91" s="158"/>
      <c r="N91" s="31"/>
      <c r="O91" s="35"/>
    </row>
    <row r="92" spans="1:15">
      <c r="A92" s="159" t="str">
        <f>+A151</f>
        <v>หน่วยงาน : บัณฑิตวิทยาลัย</v>
      </c>
      <c r="B92" s="160"/>
      <c r="C92" s="160"/>
      <c r="D92" s="161"/>
      <c r="E92" s="176" t="s">
        <v>3</v>
      </c>
      <c r="F92" s="176"/>
      <c r="G92" s="176"/>
      <c r="H92" s="4"/>
      <c r="I92" s="4"/>
      <c r="J92" s="4"/>
      <c r="K92" s="4"/>
      <c r="L92" s="5"/>
      <c r="N92" s="31"/>
      <c r="O92" s="35"/>
    </row>
    <row r="93" spans="1:15">
      <c r="A93" s="6" t="s">
        <v>38</v>
      </c>
      <c r="B93" s="7"/>
      <c r="C93" s="7"/>
      <c r="D93" s="8"/>
      <c r="E93" s="177" t="s">
        <v>4</v>
      </c>
      <c r="F93" s="177"/>
      <c r="G93" s="177"/>
      <c r="H93" s="9"/>
      <c r="I93" s="9"/>
      <c r="J93" s="9"/>
      <c r="K93" s="9"/>
      <c r="L93" s="10"/>
      <c r="N93" s="31"/>
      <c r="O93" s="35"/>
    </row>
    <row r="94" spans="1:15">
      <c r="A94" s="11"/>
      <c r="B94" s="12"/>
      <c r="C94" s="12"/>
      <c r="D94" s="12"/>
      <c r="E94" s="13"/>
      <c r="F94" s="13"/>
      <c r="G94" s="13"/>
      <c r="H94" s="14"/>
      <c r="I94" s="14"/>
      <c r="J94" s="14"/>
      <c r="K94" s="14"/>
      <c r="L94" s="15"/>
      <c r="N94" s="31"/>
      <c r="O94" s="35"/>
    </row>
    <row r="95" spans="1:15">
      <c r="A95" s="7" t="s">
        <v>5</v>
      </c>
      <c r="B95" s="7"/>
      <c r="C95" s="7"/>
      <c r="D95" s="7"/>
      <c r="E95" s="9"/>
      <c r="F95" s="9"/>
      <c r="G95" s="9"/>
      <c r="H95" s="9"/>
      <c r="I95" s="9"/>
      <c r="J95" s="9"/>
      <c r="K95" s="9"/>
      <c r="L95" s="9"/>
      <c r="N95" s="31"/>
      <c r="O95" s="35"/>
    </row>
    <row r="96" spans="1:15">
      <c r="A96" s="16" t="s">
        <v>6</v>
      </c>
      <c r="B96" s="151" t="s">
        <v>7</v>
      </c>
      <c r="C96" s="152"/>
      <c r="D96" s="151" t="s">
        <v>8</v>
      </c>
      <c r="E96" s="152"/>
      <c r="F96" s="151" t="s">
        <v>9</v>
      </c>
      <c r="G96" s="152"/>
      <c r="H96" s="151" t="s">
        <v>10</v>
      </c>
      <c r="I96" s="152"/>
      <c r="J96" s="151" t="s">
        <v>11</v>
      </c>
      <c r="K96" s="152"/>
      <c r="L96" s="17" t="s">
        <v>12</v>
      </c>
      <c r="N96" s="31"/>
      <c r="O96" s="35"/>
    </row>
    <row r="97" spans="1:15">
      <c r="A97" s="18"/>
      <c r="B97" s="19" t="s">
        <v>13</v>
      </c>
      <c r="C97" s="19" t="s">
        <v>14</v>
      </c>
      <c r="D97" s="19" t="s">
        <v>13</v>
      </c>
      <c r="E97" s="19" t="s">
        <v>14</v>
      </c>
      <c r="F97" s="19" t="s">
        <v>13</v>
      </c>
      <c r="G97" s="19" t="s">
        <v>14</v>
      </c>
      <c r="H97" s="19" t="s">
        <v>13</v>
      </c>
      <c r="I97" s="19" t="s">
        <v>14</v>
      </c>
      <c r="J97" s="19" t="s">
        <v>13</v>
      </c>
      <c r="K97" s="19" t="s">
        <v>14</v>
      </c>
      <c r="L97" s="20" t="s">
        <v>15</v>
      </c>
      <c r="N97" s="31"/>
      <c r="O97" s="35"/>
    </row>
    <row r="98" spans="1:15">
      <c r="A98" s="21" t="s">
        <v>16</v>
      </c>
      <c r="B98" s="22">
        <f>+D98+F98+H98+J98</f>
        <v>0</v>
      </c>
      <c r="C98" s="22">
        <f>+E98+G98+I98+K98</f>
        <v>0</v>
      </c>
      <c r="D98" s="22">
        <f t="shared" ref="D98:K98" si="40">SUM(D99:D101)</f>
        <v>0</v>
      </c>
      <c r="E98" s="22">
        <f t="shared" si="40"/>
        <v>0</v>
      </c>
      <c r="F98" s="22">
        <f t="shared" si="40"/>
        <v>0</v>
      </c>
      <c r="G98" s="22">
        <f t="shared" si="40"/>
        <v>0</v>
      </c>
      <c r="H98" s="22">
        <f t="shared" si="40"/>
        <v>0</v>
      </c>
      <c r="I98" s="22">
        <f t="shared" si="40"/>
        <v>0</v>
      </c>
      <c r="J98" s="22">
        <f t="shared" si="40"/>
        <v>0</v>
      </c>
      <c r="K98" s="22">
        <f t="shared" si="40"/>
        <v>0</v>
      </c>
      <c r="L98" s="23" t="str">
        <f>IF(C98&gt;0,FIXED(C98/B98*100,2),"")</f>
        <v/>
      </c>
      <c r="N98" s="31"/>
      <c r="O98" s="35"/>
    </row>
    <row r="99" spans="1:15">
      <c r="A99" s="24" t="s">
        <v>17</v>
      </c>
      <c r="B99" s="25">
        <f t="shared" ref="B99:C115" si="41">+D99+F99+H99+J99</f>
        <v>0</v>
      </c>
      <c r="C99" s="25">
        <f t="shared" si="41"/>
        <v>0</v>
      </c>
      <c r="D99" s="25"/>
      <c r="E99" s="25"/>
      <c r="F99" s="25"/>
      <c r="G99" s="25"/>
      <c r="H99" s="25"/>
      <c r="I99" s="25"/>
      <c r="J99" s="25"/>
      <c r="K99" s="25"/>
      <c r="L99" s="37" t="str">
        <f t="shared" ref="L99:L116" si="42">IF(C99&gt;0,FIXED(C99/B99*100,2),"")</f>
        <v/>
      </c>
      <c r="N99" s="31"/>
      <c r="O99" s="35"/>
    </row>
    <row r="100" spans="1:15">
      <c r="A100" s="24" t="s">
        <v>18</v>
      </c>
      <c r="B100" s="25">
        <f t="shared" si="41"/>
        <v>0</v>
      </c>
      <c r="C100" s="25">
        <f t="shared" si="41"/>
        <v>0</v>
      </c>
      <c r="D100" s="25"/>
      <c r="E100" s="25"/>
      <c r="F100" s="25"/>
      <c r="G100" s="25"/>
      <c r="H100" s="25"/>
      <c r="I100" s="25"/>
      <c r="J100" s="25"/>
      <c r="K100" s="25"/>
      <c r="L100" s="37" t="str">
        <f t="shared" si="42"/>
        <v/>
      </c>
      <c r="N100" s="31"/>
      <c r="O100" s="35"/>
    </row>
    <row r="101" spans="1:15">
      <c r="A101" s="24" t="s">
        <v>140</v>
      </c>
      <c r="B101" s="25">
        <f t="shared" si="41"/>
        <v>0</v>
      </c>
      <c r="C101" s="25">
        <f t="shared" si="41"/>
        <v>0</v>
      </c>
      <c r="D101" s="25"/>
      <c r="E101" s="25"/>
      <c r="F101" s="25"/>
      <c r="G101" s="25"/>
      <c r="H101" s="25"/>
      <c r="I101" s="25"/>
      <c r="J101" s="25"/>
      <c r="K101" s="25"/>
      <c r="L101" s="37" t="str">
        <f t="shared" si="42"/>
        <v/>
      </c>
      <c r="N101" s="31"/>
      <c r="O101" s="35"/>
    </row>
    <row r="102" spans="1:15">
      <c r="A102" s="21" t="s">
        <v>19</v>
      </c>
      <c r="B102" s="22">
        <f t="shared" si="41"/>
        <v>0</v>
      </c>
      <c r="C102" s="22">
        <f t="shared" si="41"/>
        <v>0</v>
      </c>
      <c r="D102" s="22">
        <f t="shared" ref="D102:K102" si="43">+D103</f>
        <v>0</v>
      </c>
      <c r="E102" s="22">
        <f t="shared" si="43"/>
        <v>0</v>
      </c>
      <c r="F102" s="22">
        <f t="shared" si="43"/>
        <v>0</v>
      </c>
      <c r="G102" s="22">
        <f t="shared" si="43"/>
        <v>0</v>
      </c>
      <c r="H102" s="22">
        <f t="shared" si="43"/>
        <v>0</v>
      </c>
      <c r="I102" s="22">
        <f t="shared" si="43"/>
        <v>0</v>
      </c>
      <c r="J102" s="22">
        <f t="shared" si="43"/>
        <v>0</v>
      </c>
      <c r="K102" s="22">
        <f t="shared" si="43"/>
        <v>0</v>
      </c>
      <c r="L102" s="23" t="str">
        <f t="shared" si="42"/>
        <v/>
      </c>
      <c r="N102" s="31"/>
      <c r="O102" s="35"/>
    </row>
    <row r="103" spans="1:15">
      <c r="A103" s="21" t="s">
        <v>20</v>
      </c>
      <c r="B103" s="22">
        <f t="shared" si="41"/>
        <v>0</v>
      </c>
      <c r="C103" s="22">
        <f t="shared" si="41"/>
        <v>0</v>
      </c>
      <c r="D103" s="22">
        <f t="shared" ref="D103:K103" si="44">+D104+D107+D108+D111</f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0</v>
      </c>
      <c r="I103" s="22">
        <f t="shared" si="44"/>
        <v>0</v>
      </c>
      <c r="J103" s="22">
        <f t="shared" si="44"/>
        <v>0</v>
      </c>
      <c r="K103" s="22">
        <f t="shared" si="44"/>
        <v>0</v>
      </c>
      <c r="L103" s="23" t="str">
        <f t="shared" si="42"/>
        <v/>
      </c>
      <c r="N103" s="31"/>
      <c r="O103" s="35"/>
    </row>
    <row r="104" spans="1:15">
      <c r="A104" s="21" t="s">
        <v>21</v>
      </c>
      <c r="B104" s="22">
        <f t="shared" si="41"/>
        <v>0</v>
      </c>
      <c r="C104" s="22">
        <f t="shared" si="41"/>
        <v>0</v>
      </c>
      <c r="D104" s="22">
        <f t="shared" ref="D104:K104" si="45">+D105+D106</f>
        <v>0</v>
      </c>
      <c r="E104" s="22">
        <f t="shared" si="45"/>
        <v>0</v>
      </c>
      <c r="F104" s="22">
        <f t="shared" si="45"/>
        <v>0</v>
      </c>
      <c r="G104" s="22">
        <f t="shared" si="45"/>
        <v>0</v>
      </c>
      <c r="H104" s="22">
        <f t="shared" si="45"/>
        <v>0</v>
      </c>
      <c r="I104" s="22">
        <f t="shared" si="45"/>
        <v>0</v>
      </c>
      <c r="J104" s="22">
        <f t="shared" si="45"/>
        <v>0</v>
      </c>
      <c r="K104" s="22">
        <f t="shared" si="45"/>
        <v>0</v>
      </c>
      <c r="L104" s="23" t="str">
        <f t="shared" si="42"/>
        <v/>
      </c>
      <c r="N104" s="31"/>
      <c r="O104" s="35"/>
    </row>
    <row r="105" spans="1:15">
      <c r="A105" s="24" t="s">
        <v>22</v>
      </c>
      <c r="B105" s="25">
        <f t="shared" si="41"/>
        <v>0</v>
      </c>
      <c r="C105" s="25">
        <f t="shared" si="41"/>
        <v>0</v>
      </c>
      <c r="D105" s="25">
        <f>+N105/4-(N105*0.001)</f>
        <v>0</v>
      </c>
      <c r="E105" s="25"/>
      <c r="F105" s="25">
        <f>+D105</f>
        <v>0</v>
      </c>
      <c r="G105" s="25"/>
      <c r="H105" s="25">
        <f>+(N105-D105-F105)/2</f>
        <v>0</v>
      </c>
      <c r="I105" s="25"/>
      <c r="J105" s="25">
        <f>+N105-D105-F105-H105</f>
        <v>0</v>
      </c>
      <c r="K105" s="25"/>
      <c r="L105" s="37" t="str">
        <f t="shared" si="42"/>
        <v/>
      </c>
      <c r="N105" s="31"/>
      <c r="O105" s="35"/>
    </row>
    <row r="106" spans="1:15">
      <c r="A106" s="26" t="s">
        <v>23</v>
      </c>
      <c r="B106" s="25">
        <f t="shared" si="41"/>
        <v>0</v>
      </c>
      <c r="C106" s="25">
        <f t="shared" si="41"/>
        <v>0</v>
      </c>
      <c r="D106" s="25"/>
      <c r="E106" s="25"/>
      <c r="F106" s="25"/>
      <c r="G106" s="25"/>
      <c r="H106" s="25"/>
      <c r="I106" s="25"/>
      <c r="J106" s="25"/>
      <c r="K106" s="27"/>
      <c r="L106" s="37" t="str">
        <f t="shared" si="42"/>
        <v/>
      </c>
      <c r="N106" s="31"/>
      <c r="O106" s="35"/>
    </row>
    <row r="107" spans="1:15">
      <c r="A107" s="24" t="s">
        <v>141</v>
      </c>
      <c r="B107" s="25">
        <f t="shared" si="41"/>
        <v>0</v>
      </c>
      <c r="C107" s="25">
        <f t="shared" si="41"/>
        <v>0</v>
      </c>
      <c r="D107" s="25"/>
      <c r="E107" s="25"/>
      <c r="F107" s="25"/>
      <c r="G107" s="25"/>
      <c r="H107" s="25"/>
      <c r="I107" s="25"/>
      <c r="J107" s="25"/>
      <c r="K107" s="25"/>
      <c r="L107" s="37" t="str">
        <f t="shared" si="42"/>
        <v/>
      </c>
      <c r="N107" s="31"/>
      <c r="O107" s="35"/>
    </row>
    <row r="108" spans="1:15">
      <c r="A108" s="21" t="s">
        <v>24</v>
      </c>
      <c r="B108" s="22">
        <f t="shared" si="41"/>
        <v>0</v>
      </c>
      <c r="C108" s="22">
        <f t="shared" si="41"/>
        <v>0</v>
      </c>
      <c r="D108" s="22">
        <f t="shared" ref="D108:K108" si="46">+D109+D110</f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0</v>
      </c>
      <c r="K108" s="22">
        <f t="shared" si="46"/>
        <v>0</v>
      </c>
      <c r="L108" s="23" t="str">
        <f t="shared" si="42"/>
        <v/>
      </c>
      <c r="N108" s="31"/>
      <c r="O108" s="35"/>
    </row>
    <row r="109" spans="1:15">
      <c r="A109" s="28" t="s">
        <v>25</v>
      </c>
      <c r="B109" s="25">
        <f t="shared" si="41"/>
        <v>0</v>
      </c>
      <c r="C109" s="25">
        <f t="shared" si="41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42"/>
        <v/>
      </c>
      <c r="N109" s="31"/>
      <c r="O109" s="35"/>
    </row>
    <row r="110" spans="1:15">
      <c r="A110" s="28" t="s">
        <v>26</v>
      </c>
      <c r="B110" s="25">
        <f t="shared" si="41"/>
        <v>0</v>
      </c>
      <c r="C110" s="25">
        <f t="shared" si="41"/>
        <v>0</v>
      </c>
      <c r="D110" s="27"/>
      <c r="E110" s="27"/>
      <c r="F110" s="27"/>
      <c r="G110" s="27"/>
      <c r="H110" s="27"/>
      <c r="I110" s="27"/>
      <c r="J110" s="27"/>
      <c r="K110" s="27"/>
      <c r="L110" s="37" t="str">
        <f t="shared" si="42"/>
        <v/>
      </c>
      <c r="N110" s="31"/>
      <c r="O110" s="35"/>
    </row>
    <row r="111" spans="1:15">
      <c r="A111" s="21" t="s">
        <v>27</v>
      </c>
      <c r="B111" s="22">
        <f t="shared" si="41"/>
        <v>0</v>
      </c>
      <c r="C111" s="22">
        <f t="shared" si="41"/>
        <v>0</v>
      </c>
      <c r="D111" s="22">
        <f t="shared" ref="D111:K111" si="47">SUM(D112:D115)</f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0</v>
      </c>
      <c r="K111" s="22">
        <f t="shared" si="47"/>
        <v>0</v>
      </c>
      <c r="L111" s="23" t="str">
        <f t="shared" si="42"/>
        <v/>
      </c>
      <c r="N111" s="31"/>
      <c r="O111" s="35"/>
    </row>
    <row r="112" spans="1:15">
      <c r="A112" s="28" t="s">
        <v>28</v>
      </c>
      <c r="B112" s="25">
        <f t="shared" si="41"/>
        <v>0</v>
      </c>
      <c r="C112" s="25">
        <f t="shared" si="41"/>
        <v>0</v>
      </c>
      <c r="D112" s="25"/>
      <c r="E112" s="25"/>
      <c r="F112" s="25"/>
      <c r="G112" s="25"/>
      <c r="H112" s="25"/>
      <c r="I112" s="25"/>
      <c r="J112" s="25"/>
      <c r="K112" s="25"/>
      <c r="L112" s="37" t="str">
        <f t="shared" si="42"/>
        <v/>
      </c>
      <c r="N112" s="31"/>
      <c r="O112" s="35"/>
    </row>
    <row r="113" spans="1:15">
      <c r="A113" s="28" t="s">
        <v>29</v>
      </c>
      <c r="B113" s="25">
        <f t="shared" si="41"/>
        <v>0</v>
      </c>
      <c r="C113" s="25">
        <f t="shared" si="41"/>
        <v>0</v>
      </c>
      <c r="D113" s="25"/>
      <c r="E113" s="25"/>
      <c r="F113" s="25"/>
      <c r="G113" s="25"/>
      <c r="H113" s="25"/>
      <c r="I113" s="25"/>
      <c r="J113" s="25"/>
      <c r="K113" s="25"/>
      <c r="L113" s="37" t="str">
        <f t="shared" si="42"/>
        <v/>
      </c>
      <c r="N113" s="31"/>
      <c r="O113" s="35"/>
    </row>
    <row r="114" spans="1:15">
      <c r="A114" s="28" t="s">
        <v>30</v>
      </c>
      <c r="B114" s="25">
        <f t="shared" si="41"/>
        <v>0</v>
      </c>
      <c r="C114" s="25">
        <f t="shared" si="41"/>
        <v>0</v>
      </c>
      <c r="D114" s="25"/>
      <c r="E114" s="25"/>
      <c r="F114" s="25"/>
      <c r="G114" s="25"/>
      <c r="H114" s="25"/>
      <c r="I114" s="25"/>
      <c r="J114" s="25"/>
      <c r="K114" s="25"/>
      <c r="L114" s="37" t="str">
        <f t="shared" si="42"/>
        <v/>
      </c>
      <c r="N114" s="31"/>
      <c r="O114" s="35"/>
    </row>
    <row r="115" spans="1:15" ht="19.5" thickBot="1">
      <c r="A115" s="28" t="s">
        <v>31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8" t="str">
        <f t="shared" si="42"/>
        <v/>
      </c>
      <c r="N115" s="31"/>
      <c r="O115" s="35"/>
    </row>
    <row r="116" spans="1:15">
      <c r="A116" s="29" t="s">
        <v>32</v>
      </c>
      <c r="B116" s="30">
        <f>+B103+B98</f>
        <v>0</v>
      </c>
      <c r="C116" s="30">
        <f>+C103+C98</f>
        <v>0</v>
      </c>
      <c r="D116" s="30">
        <f>+D103+D98</f>
        <v>0</v>
      </c>
      <c r="E116" s="30">
        <f t="shared" ref="E116:K116" si="48">+E103+E98</f>
        <v>0</v>
      </c>
      <c r="F116" s="30">
        <f t="shared" si="48"/>
        <v>0</v>
      </c>
      <c r="G116" s="30">
        <f t="shared" si="48"/>
        <v>0</v>
      </c>
      <c r="H116" s="30">
        <f t="shared" si="48"/>
        <v>0</v>
      </c>
      <c r="I116" s="30">
        <f t="shared" si="48"/>
        <v>0</v>
      </c>
      <c r="J116" s="30">
        <f t="shared" si="48"/>
        <v>0</v>
      </c>
      <c r="K116" s="30">
        <f t="shared" si="48"/>
        <v>0</v>
      </c>
      <c r="L116" s="39" t="str">
        <f t="shared" si="42"/>
        <v/>
      </c>
      <c r="N116" s="31"/>
      <c r="O116" s="35"/>
    </row>
    <row r="117" spans="1:15">
      <c r="N117" s="31"/>
      <c r="O117" s="35"/>
    </row>
    <row r="118" spans="1:15">
      <c r="A118" s="1"/>
      <c r="B118" s="1"/>
      <c r="C118" s="1"/>
      <c r="D118" s="1"/>
      <c r="E118" s="1"/>
      <c r="F118" s="1"/>
      <c r="G118" s="1"/>
      <c r="H118" s="1"/>
      <c r="I118" s="1"/>
      <c r="J118" s="2"/>
      <c r="K118" s="153" t="s">
        <v>0</v>
      </c>
      <c r="L118" s="153"/>
      <c r="N118" s="31"/>
      <c r="O118" s="35"/>
    </row>
    <row r="119" spans="1:15">
      <c r="A119" s="154" t="s">
        <v>142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N119" s="31"/>
      <c r="O119" s="35"/>
    </row>
    <row r="120" spans="1: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155" t="s">
        <v>1</v>
      </c>
      <c r="L120" s="155"/>
      <c r="N120" s="31"/>
      <c r="O120" s="35"/>
    </row>
    <row r="121" spans="1:15">
      <c r="A121" s="156" t="str">
        <f>+A33</f>
        <v>แผนงาน : บริหารการศึกษา</v>
      </c>
      <c r="B121" s="156"/>
      <c r="C121" s="156"/>
      <c r="D121" s="156"/>
      <c r="E121" s="157" t="s">
        <v>2</v>
      </c>
      <c r="F121" s="157"/>
      <c r="G121" s="157"/>
      <c r="H121" s="157"/>
      <c r="I121" s="157"/>
      <c r="J121" s="157"/>
      <c r="K121" s="157"/>
      <c r="L121" s="158"/>
      <c r="N121" s="31"/>
      <c r="O121" s="35"/>
    </row>
    <row r="122" spans="1:15">
      <c r="A122" s="159" t="str">
        <f>+A151</f>
        <v>หน่วยงาน : บัณฑิตวิทยาลัย</v>
      </c>
      <c r="B122" s="160"/>
      <c r="C122" s="160"/>
      <c r="D122" s="161"/>
      <c r="E122" s="176" t="s">
        <v>3</v>
      </c>
      <c r="F122" s="176"/>
      <c r="G122" s="176"/>
      <c r="H122" s="4"/>
      <c r="I122" s="4"/>
      <c r="J122" s="4"/>
      <c r="K122" s="4"/>
      <c r="L122" s="5"/>
      <c r="N122" s="31"/>
      <c r="O122" s="35"/>
    </row>
    <row r="123" spans="1:15">
      <c r="A123" s="6" t="s">
        <v>39</v>
      </c>
      <c r="B123" s="7"/>
      <c r="C123" s="7"/>
      <c r="D123" s="8"/>
      <c r="E123" s="177" t="s">
        <v>4</v>
      </c>
      <c r="F123" s="177"/>
      <c r="G123" s="177"/>
      <c r="H123" s="9"/>
      <c r="I123" s="9"/>
      <c r="J123" s="9"/>
      <c r="K123" s="9"/>
      <c r="L123" s="10"/>
      <c r="N123" s="31"/>
      <c r="O123" s="35"/>
    </row>
    <row r="124" spans="1:15">
      <c r="A124" s="11"/>
      <c r="B124" s="12"/>
      <c r="C124" s="12"/>
      <c r="D124" s="12"/>
      <c r="E124" s="13"/>
      <c r="F124" s="13"/>
      <c r="G124" s="13"/>
      <c r="H124" s="14"/>
      <c r="I124" s="14"/>
      <c r="J124" s="14"/>
      <c r="K124" s="14"/>
      <c r="L124" s="15"/>
      <c r="N124" s="31"/>
      <c r="O124" s="35"/>
    </row>
    <row r="125" spans="1:15">
      <c r="A125" s="7" t="s">
        <v>5</v>
      </c>
      <c r="B125" s="7"/>
      <c r="C125" s="7"/>
      <c r="D125" s="7"/>
      <c r="E125" s="9"/>
      <c r="F125" s="9"/>
      <c r="G125" s="9"/>
      <c r="H125" s="9"/>
      <c r="I125" s="9"/>
      <c r="J125" s="9"/>
      <c r="K125" s="9"/>
      <c r="L125" s="9"/>
      <c r="N125" s="31"/>
      <c r="O125" s="35"/>
    </row>
    <row r="126" spans="1:15">
      <c r="A126" s="16" t="s">
        <v>6</v>
      </c>
      <c r="B126" s="151" t="s">
        <v>7</v>
      </c>
      <c r="C126" s="152"/>
      <c r="D126" s="151" t="s">
        <v>8</v>
      </c>
      <c r="E126" s="152"/>
      <c r="F126" s="151" t="s">
        <v>9</v>
      </c>
      <c r="G126" s="152"/>
      <c r="H126" s="151" t="s">
        <v>10</v>
      </c>
      <c r="I126" s="152"/>
      <c r="J126" s="151" t="s">
        <v>11</v>
      </c>
      <c r="K126" s="152"/>
      <c r="L126" s="17" t="s">
        <v>12</v>
      </c>
      <c r="N126" s="31"/>
      <c r="O126" s="35"/>
    </row>
    <row r="127" spans="1:15">
      <c r="A127" s="18"/>
      <c r="B127" s="19" t="s">
        <v>13</v>
      </c>
      <c r="C127" s="19" t="s">
        <v>14</v>
      </c>
      <c r="D127" s="19" t="s">
        <v>13</v>
      </c>
      <c r="E127" s="19" t="s">
        <v>14</v>
      </c>
      <c r="F127" s="19" t="s">
        <v>13</v>
      </c>
      <c r="G127" s="19" t="s">
        <v>14</v>
      </c>
      <c r="H127" s="19" t="s">
        <v>13</v>
      </c>
      <c r="I127" s="19" t="s">
        <v>14</v>
      </c>
      <c r="J127" s="19" t="s">
        <v>13</v>
      </c>
      <c r="K127" s="19" t="s">
        <v>14</v>
      </c>
      <c r="L127" s="20" t="s">
        <v>15</v>
      </c>
      <c r="N127" s="31"/>
      <c r="O127" s="35"/>
    </row>
    <row r="128" spans="1:15">
      <c r="A128" s="21" t="s">
        <v>16</v>
      </c>
      <c r="B128" s="22">
        <f>+D128+F128+H128+J128</f>
        <v>0</v>
      </c>
      <c r="C128" s="22">
        <f>+E128+G128+I128+K128</f>
        <v>0</v>
      </c>
      <c r="D128" s="22">
        <f t="shared" ref="D128:K128" si="49">SUM(D129:D131)</f>
        <v>0</v>
      </c>
      <c r="E128" s="22">
        <f t="shared" si="49"/>
        <v>0</v>
      </c>
      <c r="F128" s="22">
        <f t="shared" si="49"/>
        <v>0</v>
      </c>
      <c r="G128" s="22">
        <f t="shared" si="49"/>
        <v>0</v>
      </c>
      <c r="H128" s="22">
        <f t="shared" si="49"/>
        <v>0</v>
      </c>
      <c r="I128" s="22">
        <f t="shared" si="49"/>
        <v>0</v>
      </c>
      <c r="J128" s="22">
        <f t="shared" si="49"/>
        <v>0</v>
      </c>
      <c r="K128" s="22">
        <f t="shared" si="49"/>
        <v>0</v>
      </c>
      <c r="L128" s="23" t="str">
        <f>IF(C128&gt;0,FIXED(C128/B128*100,2),"")</f>
        <v/>
      </c>
      <c r="N128" s="31"/>
      <c r="O128" s="35"/>
    </row>
    <row r="129" spans="1:15">
      <c r="A129" s="24" t="s">
        <v>17</v>
      </c>
      <c r="B129" s="25">
        <f t="shared" ref="B129:C145" si="50">+D129+F129+H129+J129</f>
        <v>0</v>
      </c>
      <c r="C129" s="25">
        <f t="shared" si="50"/>
        <v>0</v>
      </c>
      <c r="D129" s="25"/>
      <c r="E129" s="25"/>
      <c r="F129" s="25"/>
      <c r="G129" s="25"/>
      <c r="H129" s="25"/>
      <c r="I129" s="25"/>
      <c r="J129" s="25"/>
      <c r="K129" s="25"/>
      <c r="L129" s="37" t="str">
        <f t="shared" ref="L129:L146" si="51">IF(C129&gt;0,FIXED(C129/B129*100,2),"")</f>
        <v/>
      </c>
      <c r="N129" s="31"/>
      <c r="O129" s="35"/>
    </row>
    <row r="130" spans="1:15">
      <c r="A130" s="24" t="s">
        <v>18</v>
      </c>
      <c r="B130" s="25">
        <f t="shared" si="50"/>
        <v>0</v>
      </c>
      <c r="C130" s="25">
        <f t="shared" si="50"/>
        <v>0</v>
      </c>
      <c r="D130" s="25"/>
      <c r="E130" s="25"/>
      <c r="F130" s="25"/>
      <c r="G130" s="25"/>
      <c r="H130" s="25"/>
      <c r="I130" s="25"/>
      <c r="J130" s="25"/>
      <c r="K130" s="25"/>
      <c r="L130" s="37" t="str">
        <f t="shared" si="51"/>
        <v/>
      </c>
      <c r="N130" s="31"/>
      <c r="O130" s="35"/>
    </row>
    <row r="131" spans="1:15">
      <c r="A131" s="24" t="s">
        <v>140</v>
      </c>
      <c r="B131" s="25">
        <f t="shared" si="50"/>
        <v>0</v>
      </c>
      <c r="C131" s="25">
        <f t="shared" si="50"/>
        <v>0</v>
      </c>
      <c r="D131" s="25"/>
      <c r="E131" s="25"/>
      <c r="F131" s="25"/>
      <c r="G131" s="25"/>
      <c r="H131" s="25"/>
      <c r="I131" s="25"/>
      <c r="J131" s="25"/>
      <c r="K131" s="25"/>
      <c r="L131" s="37" t="str">
        <f t="shared" si="51"/>
        <v/>
      </c>
      <c r="N131" s="31"/>
      <c r="O131" s="35"/>
    </row>
    <row r="132" spans="1:15">
      <c r="A132" s="21" t="s">
        <v>19</v>
      </c>
      <c r="B132" s="22">
        <f t="shared" si="50"/>
        <v>0</v>
      </c>
      <c r="C132" s="22">
        <f t="shared" si="50"/>
        <v>0</v>
      </c>
      <c r="D132" s="22">
        <f t="shared" ref="D132:K132" si="52">+D133</f>
        <v>0</v>
      </c>
      <c r="E132" s="22">
        <f t="shared" si="52"/>
        <v>0</v>
      </c>
      <c r="F132" s="22">
        <f t="shared" si="52"/>
        <v>0</v>
      </c>
      <c r="G132" s="22">
        <f t="shared" si="52"/>
        <v>0</v>
      </c>
      <c r="H132" s="22">
        <f t="shared" si="52"/>
        <v>0</v>
      </c>
      <c r="I132" s="22">
        <f t="shared" si="52"/>
        <v>0</v>
      </c>
      <c r="J132" s="22">
        <f t="shared" si="52"/>
        <v>0</v>
      </c>
      <c r="K132" s="22">
        <f t="shared" si="52"/>
        <v>0</v>
      </c>
      <c r="L132" s="23" t="str">
        <f t="shared" si="51"/>
        <v/>
      </c>
      <c r="N132" s="31"/>
      <c r="O132" s="35"/>
    </row>
    <row r="133" spans="1:15">
      <c r="A133" s="21" t="s">
        <v>20</v>
      </c>
      <c r="B133" s="22">
        <f t="shared" si="50"/>
        <v>0</v>
      </c>
      <c r="C133" s="22">
        <f t="shared" si="50"/>
        <v>0</v>
      </c>
      <c r="D133" s="22">
        <f t="shared" ref="D133:K133" si="53">+D134+D137+D138+D141</f>
        <v>0</v>
      </c>
      <c r="E133" s="22">
        <f t="shared" si="53"/>
        <v>0</v>
      </c>
      <c r="F133" s="22">
        <f t="shared" si="53"/>
        <v>0</v>
      </c>
      <c r="G133" s="22">
        <f t="shared" si="53"/>
        <v>0</v>
      </c>
      <c r="H133" s="22">
        <f t="shared" si="53"/>
        <v>0</v>
      </c>
      <c r="I133" s="22">
        <f t="shared" si="53"/>
        <v>0</v>
      </c>
      <c r="J133" s="22">
        <f t="shared" si="53"/>
        <v>0</v>
      </c>
      <c r="K133" s="22">
        <f t="shared" si="53"/>
        <v>0</v>
      </c>
      <c r="L133" s="23" t="str">
        <f t="shared" si="51"/>
        <v/>
      </c>
      <c r="N133" s="31"/>
      <c r="O133" s="35"/>
    </row>
    <row r="134" spans="1:15">
      <c r="A134" s="21" t="s">
        <v>21</v>
      </c>
      <c r="B134" s="22">
        <f t="shared" si="50"/>
        <v>0</v>
      </c>
      <c r="C134" s="22">
        <f t="shared" si="50"/>
        <v>0</v>
      </c>
      <c r="D134" s="22">
        <f t="shared" ref="D134:K134" si="54">+D135+D136</f>
        <v>0</v>
      </c>
      <c r="E134" s="22">
        <f t="shared" si="54"/>
        <v>0</v>
      </c>
      <c r="F134" s="22">
        <f t="shared" si="54"/>
        <v>0</v>
      </c>
      <c r="G134" s="22">
        <f t="shared" si="54"/>
        <v>0</v>
      </c>
      <c r="H134" s="22">
        <f t="shared" si="54"/>
        <v>0</v>
      </c>
      <c r="I134" s="22">
        <f t="shared" si="54"/>
        <v>0</v>
      </c>
      <c r="J134" s="22">
        <f t="shared" si="54"/>
        <v>0</v>
      </c>
      <c r="K134" s="22">
        <f t="shared" si="54"/>
        <v>0</v>
      </c>
      <c r="L134" s="23" t="str">
        <f t="shared" si="51"/>
        <v/>
      </c>
      <c r="N134" s="31"/>
      <c r="O134" s="35"/>
    </row>
    <row r="135" spans="1:15">
      <c r="A135" s="24" t="s">
        <v>22</v>
      </c>
      <c r="B135" s="25">
        <f t="shared" si="50"/>
        <v>0</v>
      </c>
      <c r="C135" s="25">
        <f t="shared" si="50"/>
        <v>0</v>
      </c>
      <c r="D135" s="25"/>
      <c r="E135" s="25"/>
      <c r="F135" s="25"/>
      <c r="G135" s="25"/>
      <c r="H135" s="25"/>
      <c r="I135" s="25"/>
      <c r="J135" s="25"/>
      <c r="K135" s="25"/>
      <c r="L135" s="37" t="str">
        <f t="shared" si="51"/>
        <v/>
      </c>
      <c r="N135" s="31"/>
      <c r="O135" s="35"/>
    </row>
    <row r="136" spans="1:15">
      <c r="A136" s="26" t="s">
        <v>23</v>
      </c>
      <c r="B136" s="25">
        <f t="shared" si="50"/>
        <v>0</v>
      </c>
      <c r="C136" s="25">
        <f t="shared" si="50"/>
        <v>0</v>
      </c>
      <c r="D136" s="27"/>
      <c r="E136" s="27"/>
      <c r="F136" s="27"/>
      <c r="G136" s="27"/>
      <c r="H136" s="27"/>
      <c r="I136" s="27"/>
      <c r="J136" s="27"/>
      <c r="K136" s="27"/>
      <c r="L136" s="37" t="str">
        <f t="shared" si="51"/>
        <v/>
      </c>
      <c r="N136" s="31"/>
      <c r="O136" s="35"/>
    </row>
    <row r="137" spans="1:15">
      <c r="A137" s="24" t="s">
        <v>141</v>
      </c>
      <c r="B137" s="25">
        <f t="shared" si="50"/>
        <v>0</v>
      </c>
      <c r="C137" s="25">
        <f t="shared" si="50"/>
        <v>0</v>
      </c>
      <c r="D137" s="25"/>
      <c r="E137" s="25"/>
      <c r="F137" s="25"/>
      <c r="G137" s="25"/>
      <c r="H137" s="25"/>
      <c r="I137" s="25"/>
      <c r="J137" s="25"/>
      <c r="K137" s="25"/>
      <c r="L137" s="37" t="str">
        <f t="shared" si="51"/>
        <v/>
      </c>
      <c r="N137" s="31"/>
      <c r="O137" s="35"/>
    </row>
    <row r="138" spans="1:15">
      <c r="A138" s="21" t="s">
        <v>24</v>
      </c>
      <c r="B138" s="22">
        <f t="shared" si="50"/>
        <v>0</v>
      </c>
      <c r="C138" s="22">
        <f t="shared" si="50"/>
        <v>0</v>
      </c>
      <c r="D138" s="22">
        <f t="shared" ref="D138:K138" si="55">+D139+D140</f>
        <v>0</v>
      </c>
      <c r="E138" s="22">
        <f t="shared" si="55"/>
        <v>0</v>
      </c>
      <c r="F138" s="22">
        <f t="shared" si="55"/>
        <v>0</v>
      </c>
      <c r="G138" s="22">
        <f t="shared" si="55"/>
        <v>0</v>
      </c>
      <c r="H138" s="22">
        <f t="shared" si="55"/>
        <v>0</v>
      </c>
      <c r="I138" s="22">
        <f t="shared" si="55"/>
        <v>0</v>
      </c>
      <c r="J138" s="22">
        <f t="shared" si="55"/>
        <v>0</v>
      </c>
      <c r="K138" s="22">
        <f t="shared" si="55"/>
        <v>0</v>
      </c>
      <c r="L138" s="23" t="str">
        <f t="shared" si="51"/>
        <v/>
      </c>
      <c r="N138" s="31"/>
      <c r="O138" s="35"/>
    </row>
    <row r="139" spans="1:15">
      <c r="A139" s="28" t="s">
        <v>25</v>
      </c>
      <c r="B139" s="25">
        <f t="shared" si="50"/>
        <v>0</v>
      </c>
      <c r="C139" s="25">
        <f t="shared" si="50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1"/>
        <v/>
      </c>
      <c r="N139" s="31"/>
      <c r="O139" s="35"/>
    </row>
    <row r="140" spans="1:15">
      <c r="A140" s="28" t="s">
        <v>26</v>
      </c>
      <c r="B140" s="25">
        <f t="shared" si="50"/>
        <v>0</v>
      </c>
      <c r="C140" s="25">
        <f t="shared" si="50"/>
        <v>0</v>
      </c>
      <c r="D140" s="25"/>
      <c r="E140" s="25"/>
      <c r="F140" s="25"/>
      <c r="G140" s="25"/>
      <c r="H140" s="25"/>
      <c r="I140" s="25"/>
      <c r="J140" s="25"/>
      <c r="K140" s="27"/>
      <c r="L140" s="37" t="str">
        <f t="shared" si="51"/>
        <v/>
      </c>
      <c r="N140" s="31"/>
      <c r="O140" s="35"/>
    </row>
    <row r="141" spans="1:15">
      <c r="A141" s="21" t="s">
        <v>27</v>
      </c>
      <c r="B141" s="22">
        <f t="shared" si="50"/>
        <v>0</v>
      </c>
      <c r="C141" s="22">
        <f t="shared" si="50"/>
        <v>0</v>
      </c>
      <c r="D141" s="22">
        <f t="shared" ref="D141:K141" si="56">SUM(D142:D145)</f>
        <v>0</v>
      </c>
      <c r="E141" s="22">
        <f t="shared" si="56"/>
        <v>0</v>
      </c>
      <c r="F141" s="22">
        <f t="shared" si="56"/>
        <v>0</v>
      </c>
      <c r="G141" s="22">
        <f t="shared" si="56"/>
        <v>0</v>
      </c>
      <c r="H141" s="22">
        <f t="shared" si="56"/>
        <v>0</v>
      </c>
      <c r="I141" s="22">
        <f t="shared" si="56"/>
        <v>0</v>
      </c>
      <c r="J141" s="22">
        <f t="shared" si="56"/>
        <v>0</v>
      </c>
      <c r="K141" s="22">
        <f t="shared" si="56"/>
        <v>0</v>
      </c>
      <c r="L141" s="23" t="str">
        <f t="shared" si="51"/>
        <v/>
      </c>
      <c r="N141" s="31"/>
      <c r="O141" s="35"/>
    </row>
    <row r="142" spans="1:15">
      <c r="A142" s="28" t="s">
        <v>28</v>
      </c>
      <c r="B142" s="25">
        <f t="shared" si="50"/>
        <v>0</v>
      </c>
      <c r="C142" s="25">
        <f t="shared" si="50"/>
        <v>0</v>
      </c>
      <c r="D142" s="25"/>
      <c r="E142" s="25"/>
      <c r="F142" s="25"/>
      <c r="G142" s="25"/>
      <c r="H142" s="25"/>
      <c r="I142" s="25"/>
      <c r="J142" s="25"/>
      <c r="K142" s="25"/>
      <c r="L142" s="37" t="str">
        <f t="shared" si="51"/>
        <v/>
      </c>
      <c r="N142" s="31"/>
      <c r="O142" s="35"/>
    </row>
    <row r="143" spans="1:15">
      <c r="A143" s="28" t="s">
        <v>29</v>
      </c>
      <c r="B143" s="25">
        <f t="shared" si="50"/>
        <v>0</v>
      </c>
      <c r="C143" s="25">
        <f t="shared" si="50"/>
        <v>0</v>
      </c>
      <c r="D143" s="25"/>
      <c r="E143" s="25"/>
      <c r="F143" s="25"/>
      <c r="G143" s="25"/>
      <c r="H143" s="25"/>
      <c r="I143" s="25"/>
      <c r="J143" s="25"/>
      <c r="K143" s="25"/>
      <c r="L143" s="37" t="str">
        <f t="shared" si="51"/>
        <v/>
      </c>
      <c r="N143" s="31"/>
      <c r="O143" s="35"/>
    </row>
    <row r="144" spans="1:15">
      <c r="A144" s="28" t="s">
        <v>30</v>
      </c>
      <c r="B144" s="25">
        <f t="shared" si="50"/>
        <v>0</v>
      </c>
      <c r="C144" s="25">
        <f t="shared" si="50"/>
        <v>0</v>
      </c>
      <c r="D144" s="25"/>
      <c r="E144" s="25"/>
      <c r="F144" s="25"/>
      <c r="G144" s="25"/>
      <c r="H144" s="25"/>
      <c r="I144" s="25"/>
      <c r="J144" s="25"/>
      <c r="K144" s="25"/>
      <c r="L144" s="37" t="str">
        <f t="shared" si="51"/>
        <v/>
      </c>
      <c r="N144" s="31"/>
      <c r="O144" s="35"/>
    </row>
    <row r="145" spans="1:15" ht="19.5" thickBot="1">
      <c r="A145" s="28" t="s">
        <v>31</v>
      </c>
      <c r="B145" s="25">
        <f t="shared" si="50"/>
        <v>0</v>
      </c>
      <c r="C145" s="25">
        <f t="shared" si="50"/>
        <v>0</v>
      </c>
      <c r="D145" s="25"/>
      <c r="E145" s="25"/>
      <c r="F145" s="25"/>
      <c r="G145" s="25"/>
      <c r="H145" s="25"/>
      <c r="I145" s="25"/>
      <c r="J145" s="25"/>
      <c r="K145" s="25"/>
      <c r="L145" s="38" t="str">
        <f t="shared" si="51"/>
        <v/>
      </c>
      <c r="N145" s="31"/>
      <c r="O145" s="35"/>
    </row>
    <row r="146" spans="1:15">
      <c r="A146" s="29" t="s">
        <v>32</v>
      </c>
      <c r="B146" s="30">
        <f>+B133+B128</f>
        <v>0</v>
      </c>
      <c r="C146" s="30">
        <f>+C133+C128</f>
        <v>0</v>
      </c>
      <c r="D146" s="30">
        <f>+D133+D128</f>
        <v>0</v>
      </c>
      <c r="E146" s="30">
        <f t="shared" ref="E146:K146" si="57">+E133+E128</f>
        <v>0</v>
      </c>
      <c r="F146" s="30">
        <f t="shared" si="57"/>
        <v>0</v>
      </c>
      <c r="G146" s="30">
        <f t="shared" si="57"/>
        <v>0</v>
      </c>
      <c r="H146" s="30">
        <f t="shared" si="57"/>
        <v>0</v>
      </c>
      <c r="I146" s="30">
        <f t="shared" si="57"/>
        <v>0</v>
      </c>
      <c r="J146" s="30">
        <f t="shared" si="57"/>
        <v>0</v>
      </c>
      <c r="K146" s="30">
        <f t="shared" si="57"/>
        <v>0</v>
      </c>
      <c r="L146" s="39" t="str">
        <f t="shared" si="51"/>
        <v/>
      </c>
      <c r="N146" s="31"/>
      <c r="O146" s="35"/>
    </row>
    <row r="147" spans="1:15">
      <c r="A147" s="1"/>
      <c r="B147" s="1"/>
      <c r="C147" s="1"/>
      <c r="D147" s="1"/>
      <c r="E147" s="1"/>
      <c r="F147" s="1"/>
      <c r="G147" s="1"/>
      <c r="H147" s="1"/>
      <c r="I147" s="1"/>
      <c r="J147" s="2"/>
      <c r="K147" s="153" t="s">
        <v>0</v>
      </c>
      <c r="L147" s="153"/>
      <c r="N147" s="31"/>
      <c r="O147" s="35"/>
    </row>
    <row r="148" spans="1:15">
      <c r="A148" s="154" t="s">
        <v>142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N148" s="31"/>
      <c r="O148" s="35"/>
    </row>
    <row r="149" spans="1: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155" t="s">
        <v>1</v>
      </c>
      <c r="L149" s="155"/>
      <c r="N149" s="31"/>
      <c r="O149" s="35"/>
    </row>
    <row r="150" spans="1:15">
      <c r="A150" s="156" t="s">
        <v>37</v>
      </c>
      <c r="B150" s="156"/>
      <c r="C150" s="156"/>
      <c r="D150" s="156"/>
      <c r="E150" s="157" t="s">
        <v>2</v>
      </c>
      <c r="F150" s="157"/>
      <c r="G150" s="157"/>
      <c r="H150" s="157"/>
      <c r="I150" s="157"/>
      <c r="J150" s="157"/>
      <c r="K150" s="157"/>
      <c r="L150" s="158"/>
      <c r="N150" s="31"/>
      <c r="O150" s="35"/>
    </row>
    <row r="151" spans="1:15">
      <c r="A151" s="159" t="str">
        <f>+A34</f>
        <v>หน่วยงาน : บัณฑิตวิทยาลัย</v>
      </c>
      <c r="B151" s="160"/>
      <c r="C151" s="160"/>
      <c r="D151" s="161"/>
      <c r="E151" s="176" t="s">
        <v>3</v>
      </c>
      <c r="F151" s="176"/>
      <c r="G151" s="176"/>
      <c r="H151" s="4"/>
      <c r="I151" s="4"/>
      <c r="J151" s="4"/>
      <c r="K151" s="4"/>
      <c r="L151" s="5"/>
      <c r="N151" s="31"/>
      <c r="O151" s="35"/>
    </row>
    <row r="152" spans="1:15">
      <c r="A152" s="6" t="s">
        <v>43</v>
      </c>
      <c r="B152" s="7"/>
      <c r="C152" s="7"/>
      <c r="D152" s="8"/>
      <c r="E152" s="177" t="s">
        <v>4</v>
      </c>
      <c r="F152" s="177"/>
      <c r="G152" s="177"/>
      <c r="H152" s="9"/>
      <c r="I152" s="9"/>
      <c r="J152" s="9"/>
      <c r="K152" s="9"/>
      <c r="L152" s="10"/>
      <c r="N152" s="31"/>
      <c r="O152" s="35"/>
    </row>
    <row r="153" spans="1:15">
      <c r="A153" s="11"/>
      <c r="B153" s="12"/>
      <c r="C153" s="12"/>
      <c r="D153" s="12"/>
      <c r="E153" s="13"/>
      <c r="F153" s="13"/>
      <c r="G153" s="13"/>
      <c r="H153" s="14"/>
      <c r="I153" s="14"/>
      <c r="J153" s="14"/>
      <c r="K153" s="14"/>
      <c r="L153" s="15"/>
      <c r="N153" s="31"/>
      <c r="O153" s="35"/>
    </row>
    <row r="154" spans="1:15">
      <c r="A154" s="7" t="s">
        <v>5</v>
      </c>
      <c r="B154" s="7"/>
      <c r="C154" s="7"/>
      <c r="D154" s="7"/>
      <c r="E154" s="9"/>
      <c r="F154" s="9"/>
      <c r="G154" s="9"/>
      <c r="H154" s="9"/>
      <c r="I154" s="9"/>
      <c r="J154" s="9"/>
      <c r="K154" s="9"/>
      <c r="L154" s="9"/>
      <c r="N154" s="31"/>
      <c r="O154" s="35"/>
    </row>
    <row r="155" spans="1:15">
      <c r="A155" s="16" t="s">
        <v>6</v>
      </c>
      <c r="B155" s="151" t="s">
        <v>7</v>
      </c>
      <c r="C155" s="152"/>
      <c r="D155" s="151" t="s">
        <v>8</v>
      </c>
      <c r="E155" s="152"/>
      <c r="F155" s="151" t="s">
        <v>9</v>
      </c>
      <c r="G155" s="152"/>
      <c r="H155" s="151" t="s">
        <v>10</v>
      </c>
      <c r="I155" s="152"/>
      <c r="J155" s="151" t="s">
        <v>11</v>
      </c>
      <c r="K155" s="152"/>
      <c r="L155" s="17" t="s">
        <v>12</v>
      </c>
      <c r="N155" s="31"/>
      <c r="O155" s="35"/>
    </row>
    <row r="156" spans="1:15">
      <c r="A156" s="18"/>
      <c r="B156" s="19" t="s">
        <v>13</v>
      </c>
      <c r="C156" s="19" t="s">
        <v>14</v>
      </c>
      <c r="D156" s="19" t="s">
        <v>13</v>
      </c>
      <c r="E156" s="19" t="s">
        <v>14</v>
      </c>
      <c r="F156" s="19" t="s">
        <v>13</v>
      </c>
      <c r="G156" s="19" t="s">
        <v>14</v>
      </c>
      <c r="H156" s="19" t="s">
        <v>13</v>
      </c>
      <c r="I156" s="19" t="s">
        <v>14</v>
      </c>
      <c r="J156" s="19" t="s">
        <v>13</v>
      </c>
      <c r="K156" s="19" t="s">
        <v>14</v>
      </c>
      <c r="L156" s="20" t="s">
        <v>15</v>
      </c>
      <c r="N156" s="31"/>
      <c r="O156" s="35"/>
    </row>
    <row r="157" spans="1:15">
      <c r="A157" s="21" t="s">
        <v>16</v>
      </c>
      <c r="B157" s="22">
        <f t="shared" ref="B157:C173" si="58">+D157+F157+H157+J157</f>
        <v>0</v>
      </c>
      <c r="C157" s="22">
        <f t="shared" si="58"/>
        <v>0</v>
      </c>
      <c r="D157" s="22">
        <f t="shared" ref="D157:K157" si="59">SUM(D158:D160)</f>
        <v>0</v>
      </c>
      <c r="E157" s="22">
        <f t="shared" si="59"/>
        <v>0</v>
      </c>
      <c r="F157" s="22">
        <f t="shared" si="59"/>
        <v>0</v>
      </c>
      <c r="G157" s="22">
        <f t="shared" si="59"/>
        <v>0</v>
      </c>
      <c r="H157" s="22">
        <f t="shared" si="59"/>
        <v>0</v>
      </c>
      <c r="I157" s="22">
        <f t="shared" si="59"/>
        <v>0</v>
      </c>
      <c r="J157" s="22">
        <f t="shared" si="59"/>
        <v>0</v>
      </c>
      <c r="K157" s="22">
        <f t="shared" si="59"/>
        <v>0</v>
      </c>
      <c r="L157" s="23" t="str">
        <f>IF(C157&gt;0,FIXED(C157/B157*100,2),"")</f>
        <v/>
      </c>
      <c r="N157" s="31"/>
      <c r="O157" s="35"/>
    </row>
    <row r="158" spans="1:15">
      <c r="A158" s="24" t="s">
        <v>17</v>
      </c>
      <c r="B158" s="25">
        <f t="shared" si="58"/>
        <v>0</v>
      </c>
      <c r="C158" s="25">
        <f t="shared" si="58"/>
        <v>0</v>
      </c>
      <c r="D158" s="25"/>
      <c r="E158" s="25"/>
      <c r="F158" s="25"/>
      <c r="G158" s="25"/>
      <c r="H158" s="25"/>
      <c r="I158" s="25"/>
      <c r="J158" s="25"/>
      <c r="K158" s="25"/>
      <c r="L158" s="37" t="str">
        <f t="shared" ref="L158:L174" si="60">IF(C158&gt;0,FIXED(C158/B158*100,2),"")</f>
        <v/>
      </c>
      <c r="N158" s="31"/>
      <c r="O158" s="35"/>
    </row>
    <row r="159" spans="1:15">
      <c r="A159" s="24" t="s">
        <v>18</v>
      </c>
      <c r="B159" s="25">
        <f t="shared" si="58"/>
        <v>0</v>
      </c>
      <c r="C159" s="25">
        <f t="shared" si="58"/>
        <v>0</v>
      </c>
      <c r="D159" s="25"/>
      <c r="E159" s="25"/>
      <c r="F159" s="25"/>
      <c r="G159" s="25"/>
      <c r="H159" s="25"/>
      <c r="I159" s="25"/>
      <c r="J159" s="25"/>
      <c r="K159" s="25"/>
      <c r="L159" s="37" t="str">
        <f t="shared" si="60"/>
        <v/>
      </c>
      <c r="N159" s="31"/>
      <c r="O159" s="35"/>
    </row>
    <row r="160" spans="1:15">
      <c r="A160" s="24" t="s">
        <v>140</v>
      </c>
      <c r="B160" s="25">
        <f t="shared" si="58"/>
        <v>0</v>
      </c>
      <c r="C160" s="25">
        <f t="shared" si="58"/>
        <v>0</v>
      </c>
      <c r="D160" s="25"/>
      <c r="E160" s="25"/>
      <c r="F160" s="25"/>
      <c r="G160" s="25"/>
      <c r="H160" s="25"/>
      <c r="I160" s="25"/>
      <c r="J160" s="25"/>
      <c r="K160" s="25"/>
      <c r="L160" s="37" t="str">
        <f t="shared" si="60"/>
        <v/>
      </c>
      <c r="N160" s="31"/>
      <c r="O160" s="35"/>
    </row>
    <row r="161" spans="1:15">
      <c r="A161" s="21" t="s">
        <v>19</v>
      </c>
      <c r="B161" s="22">
        <f t="shared" si="58"/>
        <v>0</v>
      </c>
      <c r="C161" s="22">
        <f t="shared" si="58"/>
        <v>0</v>
      </c>
      <c r="D161" s="22">
        <f t="shared" ref="D161:K161" si="61">+D162</f>
        <v>0</v>
      </c>
      <c r="E161" s="22">
        <f t="shared" si="61"/>
        <v>0</v>
      </c>
      <c r="F161" s="22">
        <f t="shared" si="61"/>
        <v>0</v>
      </c>
      <c r="G161" s="22">
        <f t="shared" si="61"/>
        <v>0</v>
      </c>
      <c r="H161" s="22">
        <f t="shared" si="61"/>
        <v>0</v>
      </c>
      <c r="I161" s="22">
        <f t="shared" si="61"/>
        <v>0</v>
      </c>
      <c r="J161" s="22">
        <f t="shared" si="61"/>
        <v>0</v>
      </c>
      <c r="K161" s="22">
        <f t="shared" si="61"/>
        <v>0</v>
      </c>
      <c r="L161" s="23" t="str">
        <f t="shared" si="60"/>
        <v/>
      </c>
      <c r="N161" s="31"/>
      <c r="O161" s="35"/>
    </row>
    <row r="162" spans="1:15">
      <c r="A162" s="21" t="s">
        <v>20</v>
      </c>
      <c r="B162" s="22">
        <f t="shared" si="58"/>
        <v>0</v>
      </c>
      <c r="C162" s="22">
        <f t="shared" si="58"/>
        <v>0</v>
      </c>
      <c r="D162" s="22">
        <f t="shared" ref="D162:K162" si="62">+D163+D166+D167+D170</f>
        <v>0</v>
      </c>
      <c r="E162" s="22">
        <f t="shared" si="62"/>
        <v>0</v>
      </c>
      <c r="F162" s="22">
        <f t="shared" si="62"/>
        <v>0</v>
      </c>
      <c r="G162" s="22">
        <f t="shared" si="62"/>
        <v>0</v>
      </c>
      <c r="H162" s="22">
        <f t="shared" si="62"/>
        <v>0</v>
      </c>
      <c r="I162" s="22">
        <f t="shared" si="62"/>
        <v>0</v>
      </c>
      <c r="J162" s="22">
        <f t="shared" si="62"/>
        <v>0</v>
      </c>
      <c r="K162" s="22">
        <f t="shared" si="62"/>
        <v>0</v>
      </c>
      <c r="L162" s="23" t="str">
        <f t="shared" si="60"/>
        <v/>
      </c>
      <c r="N162" s="31"/>
      <c r="O162" s="35"/>
    </row>
    <row r="163" spans="1:15">
      <c r="A163" s="21" t="s">
        <v>21</v>
      </c>
      <c r="B163" s="22">
        <f t="shared" si="58"/>
        <v>0</v>
      </c>
      <c r="C163" s="22">
        <f t="shared" si="58"/>
        <v>0</v>
      </c>
      <c r="D163" s="22">
        <f t="shared" ref="D163:K163" si="63">+D164+D165</f>
        <v>0</v>
      </c>
      <c r="E163" s="22">
        <f t="shared" si="63"/>
        <v>0</v>
      </c>
      <c r="F163" s="22">
        <f t="shared" si="63"/>
        <v>0</v>
      </c>
      <c r="G163" s="22">
        <f t="shared" si="63"/>
        <v>0</v>
      </c>
      <c r="H163" s="22">
        <f t="shared" si="63"/>
        <v>0</v>
      </c>
      <c r="I163" s="22">
        <f t="shared" si="63"/>
        <v>0</v>
      </c>
      <c r="J163" s="22">
        <f t="shared" si="63"/>
        <v>0</v>
      </c>
      <c r="K163" s="22">
        <f t="shared" si="63"/>
        <v>0</v>
      </c>
      <c r="L163" s="23" t="str">
        <f t="shared" si="60"/>
        <v/>
      </c>
      <c r="N163" s="31"/>
      <c r="O163" s="35"/>
    </row>
    <row r="164" spans="1:15">
      <c r="A164" s="24" t="s">
        <v>22</v>
      </c>
      <c r="B164" s="25">
        <f t="shared" si="58"/>
        <v>0</v>
      </c>
      <c r="C164" s="25">
        <f t="shared" si="58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0"/>
        <v/>
      </c>
      <c r="N164" s="31"/>
      <c r="O164" s="35"/>
    </row>
    <row r="165" spans="1:15">
      <c r="A165" s="26" t="s">
        <v>23</v>
      </c>
      <c r="B165" s="25">
        <f t="shared" si="58"/>
        <v>0</v>
      </c>
      <c r="C165" s="25">
        <f t="shared" si="58"/>
        <v>0</v>
      </c>
      <c r="D165" s="27"/>
      <c r="E165" s="27"/>
      <c r="F165" s="27"/>
      <c r="G165" s="27"/>
      <c r="H165" s="27"/>
      <c r="I165" s="27"/>
      <c r="J165" s="27"/>
      <c r="K165" s="27"/>
      <c r="L165" s="37" t="str">
        <f t="shared" si="60"/>
        <v/>
      </c>
      <c r="N165" s="31"/>
      <c r="O165" s="35"/>
    </row>
    <row r="166" spans="1:15">
      <c r="A166" s="24" t="s">
        <v>141</v>
      </c>
      <c r="B166" s="25">
        <f t="shared" si="58"/>
        <v>0</v>
      </c>
      <c r="C166" s="25">
        <f t="shared" si="58"/>
        <v>0</v>
      </c>
      <c r="D166" s="25"/>
      <c r="E166" s="25"/>
      <c r="F166" s="25"/>
      <c r="G166" s="25"/>
      <c r="H166" s="25"/>
      <c r="I166" s="25"/>
      <c r="J166" s="25"/>
      <c r="K166" s="25"/>
      <c r="L166" s="37" t="str">
        <f t="shared" si="60"/>
        <v/>
      </c>
      <c r="N166" s="31"/>
      <c r="O166" s="35"/>
    </row>
    <row r="167" spans="1:15">
      <c r="A167" s="21" t="s">
        <v>24</v>
      </c>
      <c r="B167" s="22">
        <f t="shared" si="58"/>
        <v>0</v>
      </c>
      <c r="C167" s="22">
        <f t="shared" si="58"/>
        <v>0</v>
      </c>
      <c r="D167" s="22">
        <f t="shared" ref="D167:K167" si="64">+D168+D169</f>
        <v>0</v>
      </c>
      <c r="E167" s="22">
        <f t="shared" si="64"/>
        <v>0</v>
      </c>
      <c r="F167" s="22">
        <f t="shared" si="64"/>
        <v>0</v>
      </c>
      <c r="G167" s="22">
        <f t="shared" si="64"/>
        <v>0</v>
      </c>
      <c r="H167" s="22">
        <f t="shared" si="64"/>
        <v>0</v>
      </c>
      <c r="I167" s="22">
        <f t="shared" si="64"/>
        <v>0</v>
      </c>
      <c r="J167" s="22">
        <f t="shared" si="64"/>
        <v>0</v>
      </c>
      <c r="K167" s="22">
        <f t="shared" si="64"/>
        <v>0</v>
      </c>
      <c r="L167" s="23" t="str">
        <f t="shared" si="60"/>
        <v/>
      </c>
      <c r="N167" s="31"/>
      <c r="O167" s="35"/>
    </row>
    <row r="168" spans="1:15">
      <c r="A168" s="28" t="s">
        <v>25</v>
      </c>
      <c r="B168" s="25">
        <f t="shared" si="58"/>
        <v>0</v>
      </c>
      <c r="C168" s="25">
        <f t="shared" si="58"/>
        <v>0</v>
      </c>
      <c r="D168" s="27"/>
      <c r="E168" s="27"/>
      <c r="F168" s="27"/>
      <c r="G168" s="27"/>
      <c r="H168" s="27"/>
      <c r="I168" s="27"/>
      <c r="J168" s="27"/>
      <c r="K168" s="27"/>
      <c r="L168" s="37" t="str">
        <f t="shared" si="60"/>
        <v/>
      </c>
      <c r="N168" s="31"/>
      <c r="O168" s="35"/>
    </row>
    <row r="169" spans="1:15">
      <c r="A169" s="28" t="s">
        <v>26</v>
      </c>
      <c r="B169" s="25">
        <f t="shared" si="58"/>
        <v>0</v>
      </c>
      <c r="C169" s="25">
        <f t="shared" si="58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0"/>
        <v/>
      </c>
      <c r="N169" s="31"/>
      <c r="O169" s="35"/>
    </row>
    <row r="170" spans="1:15">
      <c r="A170" s="21" t="s">
        <v>27</v>
      </c>
      <c r="B170" s="22">
        <f t="shared" si="58"/>
        <v>0</v>
      </c>
      <c r="C170" s="22">
        <f t="shared" si="58"/>
        <v>0</v>
      </c>
      <c r="D170" s="22">
        <f t="shared" ref="D170:K170" si="65">SUM(D171:D173)</f>
        <v>0</v>
      </c>
      <c r="E170" s="22">
        <f t="shared" si="65"/>
        <v>0</v>
      </c>
      <c r="F170" s="22">
        <f t="shared" si="65"/>
        <v>0</v>
      </c>
      <c r="G170" s="22">
        <f t="shared" si="65"/>
        <v>0</v>
      </c>
      <c r="H170" s="22">
        <f t="shared" si="65"/>
        <v>0</v>
      </c>
      <c r="I170" s="22">
        <f t="shared" si="65"/>
        <v>0</v>
      </c>
      <c r="J170" s="22">
        <f t="shared" si="65"/>
        <v>0</v>
      </c>
      <c r="K170" s="22">
        <f t="shared" si="65"/>
        <v>0</v>
      </c>
      <c r="L170" s="23" t="str">
        <f t="shared" si="60"/>
        <v/>
      </c>
      <c r="N170" s="31"/>
      <c r="O170" s="35"/>
    </row>
    <row r="171" spans="1:15" ht="37.5">
      <c r="A171" s="51" t="s">
        <v>84</v>
      </c>
      <c r="B171" s="68">
        <f t="shared" si="58"/>
        <v>0</v>
      </c>
      <c r="C171" s="68">
        <f t="shared" si="58"/>
        <v>0</v>
      </c>
      <c r="D171" s="68"/>
      <c r="E171" s="68"/>
      <c r="F171" s="68"/>
      <c r="G171" s="68"/>
      <c r="H171" s="68"/>
      <c r="I171" s="68"/>
      <c r="J171" s="68"/>
      <c r="K171" s="68"/>
      <c r="L171" s="69" t="str">
        <f t="shared" si="60"/>
        <v/>
      </c>
      <c r="N171" s="31"/>
      <c r="O171" s="35"/>
    </row>
    <row r="172" spans="1:15" ht="37.5">
      <c r="A172" s="51" t="s">
        <v>91</v>
      </c>
      <c r="B172" s="68">
        <f t="shared" si="58"/>
        <v>0</v>
      </c>
      <c r="C172" s="68">
        <f t="shared" si="58"/>
        <v>0</v>
      </c>
      <c r="D172" s="68"/>
      <c r="E172" s="68"/>
      <c r="F172" s="68"/>
      <c r="G172" s="68"/>
      <c r="H172" s="68"/>
      <c r="I172" s="68"/>
      <c r="J172" s="68"/>
      <c r="K172" s="68"/>
      <c r="L172" s="69" t="str">
        <f t="shared" si="60"/>
        <v/>
      </c>
      <c r="N172" s="31"/>
      <c r="O172" s="35"/>
    </row>
    <row r="173" spans="1:15" ht="19.5" thickBot="1">
      <c r="A173" s="28" t="s">
        <v>30</v>
      </c>
      <c r="B173" s="25">
        <f t="shared" si="58"/>
        <v>0</v>
      </c>
      <c r="C173" s="25">
        <f t="shared" si="58"/>
        <v>0</v>
      </c>
      <c r="D173" s="25"/>
      <c r="E173" s="25"/>
      <c r="F173" s="25"/>
      <c r="G173" s="25"/>
      <c r="H173" s="25"/>
      <c r="I173" s="25"/>
      <c r="J173" s="25"/>
      <c r="K173" s="25"/>
      <c r="L173" s="37" t="str">
        <f t="shared" si="60"/>
        <v/>
      </c>
      <c r="N173" s="31"/>
      <c r="O173" s="35"/>
    </row>
    <row r="174" spans="1:15">
      <c r="A174" s="29" t="s">
        <v>32</v>
      </c>
      <c r="B174" s="30">
        <f t="shared" ref="B174:K174" si="66">+B162+B157</f>
        <v>0</v>
      </c>
      <c r="C174" s="30">
        <f t="shared" si="66"/>
        <v>0</v>
      </c>
      <c r="D174" s="30">
        <f t="shared" si="66"/>
        <v>0</v>
      </c>
      <c r="E174" s="30">
        <f t="shared" si="66"/>
        <v>0</v>
      </c>
      <c r="F174" s="30">
        <f t="shared" si="66"/>
        <v>0</v>
      </c>
      <c r="G174" s="30">
        <f t="shared" si="66"/>
        <v>0</v>
      </c>
      <c r="H174" s="30">
        <f t="shared" si="66"/>
        <v>0</v>
      </c>
      <c r="I174" s="30">
        <f t="shared" si="66"/>
        <v>0</v>
      </c>
      <c r="J174" s="30">
        <f t="shared" si="66"/>
        <v>0</v>
      </c>
      <c r="K174" s="30">
        <f t="shared" si="66"/>
        <v>0</v>
      </c>
      <c r="L174" s="39" t="str">
        <f t="shared" si="60"/>
        <v/>
      </c>
      <c r="N174" s="31"/>
      <c r="O174" s="35"/>
    </row>
    <row r="175" spans="1:15">
      <c r="O175" s="35"/>
    </row>
  </sheetData>
  <mergeCells count="78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0:L30"/>
    <mergeCell ref="A31:L31"/>
    <mergeCell ref="K32:L32"/>
    <mergeCell ref="A33:D33"/>
    <mergeCell ref="E33:L33"/>
    <mergeCell ref="A34:D34"/>
    <mergeCell ref="E34:G34"/>
    <mergeCell ref="E35:G35"/>
    <mergeCell ref="B38:C38"/>
    <mergeCell ref="D38:E38"/>
    <mergeCell ref="F38:G38"/>
    <mergeCell ref="K60:L60"/>
    <mergeCell ref="A61:L61"/>
    <mergeCell ref="H38:I38"/>
    <mergeCell ref="J38:K38"/>
    <mergeCell ref="K88:L88"/>
    <mergeCell ref="H68:I68"/>
    <mergeCell ref="J68:K68"/>
    <mergeCell ref="K62:L62"/>
    <mergeCell ref="A63:D63"/>
    <mergeCell ref="E63:L63"/>
    <mergeCell ref="A64:D64"/>
    <mergeCell ref="E64:G64"/>
    <mergeCell ref="E93:G93"/>
    <mergeCell ref="E65:G65"/>
    <mergeCell ref="B68:C68"/>
    <mergeCell ref="D68:E68"/>
    <mergeCell ref="F68:G68"/>
    <mergeCell ref="A121:D121"/>
    <mergeCell ref="E121:L121"/>
    <mergeCell ref="H96:I96"/>
    <mergeCell ref="J96:K96"/>
    <mergeCell ref="A89:L89"/>
    <mergeCell ref="B96:C96"/>
    <mergeCell ref="D96:E96"/>
    <mergeCell ref="F96:G96"/>
    <mergeCell ref="A119:L119"/>
    <mergeCell ref="K120:L120"/>
    <mergeCell ref="K118:L118"/>
    <mergeCell ref="K90:L90"/>
    <mergeCell ref="A91:D91"/>
    <mergeCell ref="E91:L91"/>
    <mergeCell ref="A92:D92"/>
    <mergeCell ref="E92:G92"/>
    <mergeCell ref="K149:L149"/>
    <mergeCell ref="A150:D150"/>
    <mergeCell ref="E150:L150"/>
    <mergeCell ref="A151:D151"/>
    <mergeCell ref="E151:G151"/>
    <mergeCell ref="A122:D122"/>
    <mergeCell ref="E122:G122"/>
    <mergeCell ref="F126:G126"/>
    <mergeCell ref="K147:L147"/>
    <mergeCell ref="A148:L148"/>
    <mergeCell ref="H126:I126"/>
    <mergeCell ref="J126:K126"/>
    <mergeCell ref="E123:G123"/>
    <mergeCell ref="B126:C126"/>
    <mergeCell ref="D126:E126"/>
    <mergeCell ref="H155:I155"/>
    <mergeCell ref="J155:K155"/>
    <mergeCell ref="E152:G152"/>
    <mergeCell ref="B155:C155"/>
    <mergeCell ref="D155:E155"/>
    <mergeCell ref="F155:G155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5" manualBreakCount="5">
    <brk id="29" max="11" man="1"/>
    <brk id="59" max="11" man="1"/>
    <brk id="87" max="11" man="1"/>
    <brk id="117" max="11" man="1"/>
    <brk id="146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120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71093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2.710937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53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/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สำนักหอสมุดกลาง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ht="18.75" customHeight="1">
      <c r="N60" s="31"/>
      <c r="O60" s="35"/>
    </row>
    <row r="61" spans="1:15" ht="18.75" customHeight="1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tr">
        <f>+A95</f>
        <v>หน่วยงาน : สำนักหอสมุดกลาง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7"/>
      <c r="E79" s="27"/>
      <c r="F79" s="27"/>
      <c r="G79" s="27"/>
      <c r="H79" s="27"/>
      <c r="I79" s="27"/>
      <c r="J79" s="27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tr">
        <f>+A5</f>
        <v>หน่วยงาน : สำนักหอสมุดกลาง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77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>
      <c r="A104" s="24" t="s">
        <v>140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>
      <c r="A110" s="24" t="s">
        <v>141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>
      <c r="A112" s="28" t="s">
        <v>25</v>
      </c>
      <c r="B112" s="25">
        <f t="shared" si="36"/>
        <v>0</v>
      </c>
      <c r="C112" s="25">
        <f t="shared" si="36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37"/>
        <v/>
      </c>
      <c r="N112" s="31"/>
      <c r="O112" s="35"/>
    </row>
    <row r="113" spans="1:15">
      <c r="A113" s="28" t="s">
        <v>26</v>
      </c>
      <c r="B113" s="25">
        <f t="shared" si="36"/>
        <v>0</v>
      </c>
      <c r="C113" s="25">
        <f t="shared" si="36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37"/>
        <v/>
      </c>
      <c r="N113" s="31"/>
      <c r="O113" s="35"/>
    </row>
    <row r="114" spans="1:15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5">
      <c r="A115" s="28" t="s">
        <v>93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5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5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5" ht="19.5" thickBot="1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5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A62:L62"/>
    <mergeCell ref="K63:L63"/>
    <mergeCell ref="A64:D64"/>
    <mergeCell ref="E64:L64"/>
    <mergeCell ref="K61:L61"/>
    <mergeCell ref="A65:D65"/>
    <mergeCell ref="E65:G65"/>
    <mergeCell ref="E66:G66"/>
    <mergeCell ref="B69:C69"/>
    <mergeCell ref="D69:E69"/>
    <mergeCell ref="F69:G69"/>
    <mergeCell ref="K91:L91"/>
    <mergeCell ref="A92:L92"/>
    <mergeCell ref="H69:I69"/>
    <mergeCell ref="J69:K69"/>
    <mergeCell ref="K93:L93"/>
    <mergeCell ref="A94:D94"/>
    <mergeCell ref="E94:L94"/>
    <mergeCell ref="A95:D95"/>
    <mergeCell ref="E95:G95"/>
    <mergeCell ref="E96:G96"/>
    <mergeCell ref="H99:I99"/>
    <mergeCell ref="J99:K99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241"/>
  <sheetViews>
    <sheetView zoomScale="85" zoomScaleNormal="85" workbookViewId="0"/>
  </sheetViews>
  <sheetFormatPr defaultRowHeight="18.75"/>
  <cols>
    <col min="1" max="1" width="32.85546875" customWidth="1"/>
    <col min="2" max="2" width="12.5703125" customWidth="1"/>
    <col min="3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54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+D42+D71+D101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+D48+D77+D107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+D52+D81+D111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80</v>
      </c>
      <c r="B25" s="25">
        <f t="shared" si="0"/>
        <v>0</v>
      </c>
      <c r="C25" s="25">
        <f t="shared" si="0"/>
        <v>0</v>
      </c>
      <c r="D25" s="25">
        <f t="shared" ref="D25:K28" si="11">+D55+D84+D114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สำนักพัฒนาเทคนิคศึกษา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+D132+D162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+D138+D168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+D142+D172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+D145+D175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A60" s="1"/>
      <c r="B60" s="1"/>
      <c r="C60" s="1"/>
      <c r="D60" s="1"/>
      <c r="E60" s="1"/>
      <c r="F60" s="1"/>
      <c r="G60" s="1"/>
      <c r="H60" s="1"/>
      <c r="I60" s="1"/>
      <c r="J60" s="2"/>
      <c r="K60" s="153" t="s">
        <v>0</v>
      </c>
      <c r="L60" s="153"/>
      <c r="N60" s="31"/>
      <c r="O60" s="35"/>
    </row>
    <row r="61" spans="1:15">
      <c r="A61" s="154" t="s">
        <v>142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N61" s="31"/>
      <c r="O61" s="35"/>
    </row>
    <row r="62" spans="1:15">
      <c r="A62" s="3"/>
      <c r="B62" s="3"/>
      <c r="C62" s="3"/>
      <c r="D62" s="3"/>
      <c r="E62" s="3"/>
      <c r="F62" s="3"/>
      <c r="G62" s="3"/>
      <c r="H62" s="3"/>
      <c r="I62" s="3"/>
      <c r="J62" s="3"/>
      <c r="K62" s="155" t="s">
        <v>1</v>
      </c>
      <c r="L62" s="155"/>
      <c r="N62" s="31"/>
      <c r="O62" s="35"/>
    </row>
    <row r="63" spans="1:15">
      <c r="A63" s="156" t="s">
        <v>36</v>
      </c>
      <c r="B63" s="156"/>
      <c r="C63" s="156"/>
      <c r="D63" s="156"/>
      <c r="E63" s="157" t="s">
        <v>2</v>
      </c>
      <c r="F63" s="157"/>
      <c r="G63" s="157"/>
      <c r="H63" s="157"/>
      <c r="I63" s="157"/>
      <c r="J63" s="157"/>
      <c r="K63" s="157"/>
      <c r="L63" s="158"/>
      <c r="N63" s="31"/>
      <c r="O63" s="35"/>
    </row>
    <row r="64" spans="1:15">
      <c r="A64" s="159" t="str">
        <f>+A5</f>
        <v>หน่วยงาน : สำนักพัฒนาเทคนิคศึกษา</v>
      </c>
      <c r="B64" s="160"/>
      <c r="C64" s="160"/>
      <c r="D64" s="161"/>
      <c r="E64" s="176" t="s">
        <v>3</v>
      </c>
      <c r="F64" s="176"/>
      <c r="G64" s="176"/>
      <c r="H64" s="4"/>
      <c r="I64" s="4"/>
      <c r="J64" s="4"/>
      <c r="K64" s="4"/>
      <c r="L64" s="5"/>
      <c r="N64" s="31"/>
      <c r="O64" s="35"/>
    </row>
    <row r="65" spans="1:15">
      <c r="A65" s="6"/>
      <c r="B65" s="7"/>
      <c r="C65" s="7"/>
      <c r="D65" s="8"/>
      <c r="E65" s="177" t="s">
        <v>4</v>
      </c>
      <c r="F65" s="177"/>
      <c r="G65" s="177"/>
      <c r="H65" s="9"/>
      <c r="I65" s="9"/>
      <c r="J65" s="9"/>
      <c r="K65" s="9"/>
      <c r="L65" s="10"/>
      <c r="N65" s="31"/>
      <c r="O65" s="35"/>
    </row>
    <row r="66" spans="1:15">
      <c r="A66" s="11"/>
      <c r="B66" s="12"/>
      <c r="C66" s="12"/>
      <c r="D66" s="12"/>
      <c r="E66" s="13"/>
      <c r="F66" s="13"/>
      <c r="G66" s="13"/>
      <c r="H66" s="14"/>
      <c r="I66" s="14"/>
      <c r="J66" s="14"/>
      <c r="K66" s="14"/>
      <c r="L66" s="15"/>
      <c r="N66" s="31"/>
      <c r="O66" s="35"/>
    </row>
    <row r="67" spans="1:15">
      <c r="A67" s="7" t="s">
        <v>5</v>
      </c>
      <c r="B67" s="7"/>
      <c r="C67" s="7"/>
      <c r="D67" s="7"/>
      <c r="E67" s="9"/>
      <c r="F67" s="9"/>
      <c r="G67" s="9"/>
      <c r="H67" s="9"/>
      <c r="I67" s="9"/>
      <c r="J67" s="9"/>
      <c r="K67" s="9"/>
      <c r="L67" s="9"/>
      <c r="N67" s="31"/>
      <c r="O67" s="35"/>
    </row>
    <row r="68" spans="1:15">
      <c r="A68" s="16" t="s">
        <v>6</v>
      </c>
      <c r="B68" s="151" t="s">
        <v>7</v>
      </c>
      <c r="C68" s="152"/>
      <c r="D68" s="151" t="s">
        <v>8</v>
      </c>
      <c r="E68" s="152"/>
      <c r="F68" s="151" t="s">
        <v>9</v>
      </c>
      <c r="G68" s="152"/>
      <c r="H68" s="151" t="s">
        <v>10</v>
      </c>
      <c r="I68" s="152"/>
      <c r="J68" s="151" t="s">
        <v>11</v>
      </c>
      <c r="K68" s="152"/>
      <c r="L68" s="17" t="s">
        <v>12</v>
      </c>
      <c r="N68" s="31"/>
      <c r="O68" s="35"/>
    </row>
    <row r="69" spans="1:15">
      <c r="A69" s="18"/>
      <c r="B69" s="19" t="s">
        <v>13</v>
      </c>
      <c r="C69" s="19" t="s">
        <v>14</v>
      </c>
      <c r="D69" s="19" t="s">
        <v>13</v>
      </c>
      <c r="E69" s="19" t="s">
        <v>14</v>
      </c>
      <c r="F69" s="19" t="s">
        <v>13</v>
      </c>
      <c r="G69" s="19" t="s">
        <v>14</v>
      </c>
      <c r="H69" s="19" t="s">
        <v>13</v>
      </c>
      <c r="I69" s="19" t="s">
        <v>14</v>
      </c>
      <c r="J69" s="19" t="s">
        <v>13</v>
      </c>
      <c r="K69" s="19" t="s">
        <v>14</v>
      </c>
      <c r="L69" s="20" t="s">
        <v>15</v>
      </c>
      <c r="N69" s="31"/>
      <c r="O69" s="35"/>
    </row>
    <row r="70" spans="1:15">
      <c r="A70" s="21" t="s">
        <v>16</v>
      </c>
      <c r="B70" s="22">
        <f t="shared" ref="B70:C87" si="26">+D70+F70+H70+J70</f>
        <v>0</v>
      </c>
      <c r="C70" s="22">
        <f t="shared" si="26"/>
        <v>0</v>
      </c>
      <c r="D70" s="22">
        <f t="shared" ref="D70:K70" si="27">SUM(D71:D73)</f>
        <v>0</v>
      </c>
      <c r="E70" s="22">
        <f t="shared" si="27"/>
        <v>0</v>
      </c>
      <c r="F70" s="22">
        <f t="shared" si="27"/>
        <v>0</v>
      </c>
      <c r="G70" s="22">
        <f t="shared" si="27"/>
        <v>0</v>
      </c>
      <c r="H70" s="22">
        <f t="shared" si="27"/>
        <v>0</v>
      </c>
      <c r="I70" s="22">
        <f t="shared" si="27"/>
        <v>0</v>
      </c>
      <c r="J70" s="22">
        <f t="shared" si="27"/>
        <v>0</v>
      </c>
      <c r="K70" s="22">
        <f t="shared" si="27"/>
        <v>0</v>
      </c>
      <c r="L70" s="23" t="str">
        <f>IF(C70&gt;0,FIXED(C70/B70*100,2),"")</f>
        <v/>
      </c>
      <c r="N70" s="31"/>
      <c r="O70" s="35"/>
    </row>
    <row r="71" spans="1:15">
      <c r="A71" s="24" t="s">
        <v>17</v>
      </c>
      <c r="B71" s="25">
        <f t="shared" si="26"/>
        <v>0</v>
      </c>
      <c r="C71" s="25">
        <f t="shared" si="26"/>
        <v>0</v>
      </c>
      <c r="D71" s="25">
        <f>+D192</f>
        <v>0</v>
      </c>
      <c r="E71" s="25">
        <f t="shared" ref="E71:K73" si="28">+E192</f>
        <v>0</v>
      </c>
      <c r="F71" s="25">
        <f t="shared" si="28"/>
        <v>0</v>
      </c>
      <c r="G71" s="25">
        <f t="shared" si="28"/>
        <v>0</v>
      </c>
      <c r="H71" s="25">
        <f t="shared" si="28"/>
        <v>0</v>
      </c>
      <c r="I71" s="25">
        <f t="shared" si="28"/>
        <v>0</v>
      </c>
      <c r="J71" s="25">
        <f t="shared" si="28"/>
        <v>0</v>
      </c>
      <c r="K71" s="25">
        <f t="shared" si="28"/>
        <v>0</v>
      </c>
      <c r="L71" s="37" t="str">
        <f t="shared" ref="L71:L88" si="29">IF(C71&gt;0,FIXED(C71/B71*100,2),"")</f>
        <v/>
      </c>
      <c r="N71" s="31"/>
      <c r="O71" s="35"/>
    </row>
    <row r="72" spans="1:15">
      <c r="A72" s="24" t="s">
        <v>18</v>
      </c>
      <c r="B72" s="25">
        <f t="shared" si="26"/>
        <v>0</v>
      </c>
      <c r="C72" s="25">
        <f t="shared" si="26"/>
        <v>0</v>
      </c>
      <c r="D72" s="25">
        <f>+D193</f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si="29"/>
        <v/>
      </c>
      <c r="N72" s="31"/>
      <c r="O72" s="35"/>
    </row>
    <row r="73" spans="1:15">
      <c r="A73" s="24" t="s">
        <v>140</v>
      </c>
      <c r="B73" s="25">
        <f t="shared" si="26"/>
        <v>0</v>
      </c>
      <c r="C73" s="25">
        <f t="shared" si="26"/>
        <v>0</v>
      </c>
      <c r="D73" s="25">
        <f>+D194</f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>
      <c r="A74" s="21" t="s">
        <v>19</v>
      </c>
      <c r="B74" s="22">
        <f t="shared" si="26"/>
        <v>0</v>
      </c>
      <c r="C74" s="22">
        <f t="shared" si="26"/>
        <v>0</v>
      </c>
      <c r="D74" s="22">
        <f t="shared" ref="D74:K74" si="30">+D75</f>
        <v>0</v>
      </c>
      <c r="E74" s="22">
        <f t="shared" si="30"/>
        <v>0</v>
      </c>
      <c r="F74" s="22">
        <f t="shared" si="30"/>
        <v>0</v>
      </c>
      <c r="G74" s="22">
        <f t="shared" si="30"/>
        <v>0</v>
      </c>
      <c r="H74" s="22">
        <f t="shared" si="30"/>
        <v>0</v>
      </c>
      <c r="I74" s="22">
        <f t="shared" si="30"/>
        <v>0</v>
      </c>
      <c r="J74" s="22">
        <f t="shared" si="30"/>
        <v>0</v>
      </c>
      <c r="K74" s="22">
        <f t="shared" si="30"/>
        <v>0</v>
      </c>
      <c r="L74" s="23" t="str">
        <f t="shared" si="29"/>
        <v/>
      </c>
      <c r="N74" s="31"/>
      <c r="O74" s="35"/>
    </row>
    <row r="75" spans="1:15">
      <c r="A75" s="21" t="s">
        <v>20</v>
      </c>
      <c r="B75" s="22">
        <f t="shared" si="26"/>
        <v>0</v>
      </c>
      <c r="C75" s="22">
        <f t="shared" si="26"/>
        <v>0</v>
      </c>
      <c r="D75" s="22">
        <f t="shared" ref="D75:K75" si="31">+D76+D79+D80+D83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29"/>
        <v/>
      </c>
      <c r="N75" s="31"/>
      <c r="O75" s="35"/>
    </row>
    <row r="76" spans="1:15">
      <c r="A76" s="21" t="s">
        <v>21</v>
      </c>
      <c r="B76" s="22">
        <f t="shared" si="26"/>
        <v>0</v>
      </c>
      <c r="C76" s="22">
        <f t="shared" si="26"/>
        <v>0</v>
      </c>
      <c r="D76" s="22">
        <f t="shared" ref="D76:K76" si="32">+D77+D78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29"/>
        <v/>
      </c>
      <c r="N76" s="31"/>
      <c r="O76" s="35"/>
    </row>
    <row r="77" spans="1:15">
      <c r="A77" s="24" t="s">
        <v>22</v>
      </c>
      <c r="B77" s="25">
        <f t="shared" si="26"/>
        <v>0</v>
      </c>
      <c r="C77" s="25">
        <f t="shared" si="26"/>
        <v>0</v>
      </c>
      <c r="D77" s="25">
        <f>+D198</f>
        <v>0</v>
      </c>
      <c r="E77" s="25">
        <f t="shared" ref="E77:K79" si="33">+E198</f>
        <v>0</v>
      </c>
      <c r="F77" s="25">
        <f t="shared" si="33"/>
        <v>0</v>
      </c>
      <c r="G77" s="25">
        <f t="shared" si="33"/>
        <v>0</v>
      </c>
      <c r="H77" s="25">
        <f t="shared" si="33"/>
        <v>0</v>
      </c>
      <c r="I77" s="25">
        <f t="shared" si="33"/>
        <v>0</v>
      </c>
      <c r="J77" s="25">
        <f t="shared" si="33"/>
        <v>0</v>
      </c>
      <c r="K77" s="25">
        <f t="shared" si="33"/>
        <v>0</v>
      </c>
      <c r="L77" s="37" t="str">
        <f t="shared" si="29"/>
        <v/>
      </c>
      <c r="N77" s="31"/>
      <c r="O77" s="35"/>
    </row>
    <row r="78" spans="1:15">
      <c r="A78" s="26" t="s">
        <v>23</v>
      </c>
      <c r="B78" s="25">
        <f t="shared" si="26"/>
        <v>0</v>
      </c>
      <c r="C78" s="25">
        <f t="shared" si="26"/>
        <v>0</v>
      </c>
      <c r="D78" s="25">
        <f>+D199</f>
        <v>0</v>
      </c>
      <c r="E78" s="25">
        <f t="shared" si="33"/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>
      <c r="A79" s="24" t="s">
        <v>141</v>
      </c>
      <c r="B79" s="25">
        <f t="shared" si="26"/>
        <v>0</v>
      </c>
      <c r="C79" s="25">
        <f t="shared" si="26"/>
        <v>0</v>
      </c>
      <c r="D79" s="25">
        <f>+D200</f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>
      <c r="A80" s="21" t="s">
        <v>24</v>
      </c>
      <c r="B80" s="22">
        <f t="shared" si="26"/>
        <v>0</v>
      </c>
      <c r="C80" s="22">
        <f t="shared" si="26"/>
        <v>0</v>
      </c>
      <c r="D80" s="22">
        <f t="shared" ref="D80:K80" si="34">+D81+D82</f>
        <v>0</v>
      </c>
      <c r="E80" s="22">
        <f t="shared" si="34"/>
        <v>0</v>
      </c>
      <c r="F80" s="22">
        <f t="shared" si="34"/>
        <v>0</v>
      </c>
      <c r="G80" s="22">
        <f t="shared" si="34"/>
        <v>0</v>
      </c>
      <c r="H80" s="22">
        <f t="shared" si="34"/>
        <v>0</v>
      </c>
      <c r="I80" s="22">
        <f t="shared" si="34"/>
        <v>0</v>
      </c>
      <c r="J80" s="22">
        <f t="shared" si="34"/>
        <v>0</v>
      </c>
      <c r="K80" s="22">
        <f t="shared" si="34"/>
        <v>0</v>
      </c>
      <c r="L80" s="23" t="str">
        <f t="shared" si="29"/>
        <v/>
      </c>
      <c r="N80" s="31"/>
      <c r="O80" s="35"/>
    </row>
    <row r="81" spans="1:15">
      <c r="A81" s="28" t="s">
        <v>25</v>
      </c>
      <c r="B81" s="25">
        <f t="shared" si="26"/>
        <v>0</v>
      </c>
      <c r="C81" s="25">
        <f t="shared" si="26"/>
        <v>0</v>
      </c>
      <c r="D81" s="25">
        <f>+D202</f>
        <v>0</v>
      </c>
      <c r="E81" s="25">
        <f t="shared" ref="E81:K82" si="35">+E202</f>
        <v>0</v>
      </c>
      <c r="F81" s="25">
        <f t="shared" si="35"/>
        <v>0</v>
      </c>
      <c r="G81" s="25">
        <f t="shared" si="35"/>
        <v>0</v>
      </c>
      <c r="H81" s="25">
        <f t="shared" si="35"/>
        <v>0</v>
      </c>
      <c r="I81" s="25">
        <f t="shared" si="35"/>
        <v>0</v>
      </c>
      <c r="J81" s="25">
        <f t="shared" si="35"/>
        <v>0</v>
      </c>
      <c r="K81" s="25">
        <f t="shared" si="35"/>
        <v>0</v>
      </c>
      <c r="L81" s="37" t="str">
        <f t="shared" si="29"/>
        <v/>
      </c>
      <c r="N81" s="31"/>
      <c r="O81" s="35"/>
    </row>
    <row r="82" spans="1:15">
      <c r="A82" s="28" t="s">
        <v>26</v>
      </c>
      <c r="B82" s="25">
        <f t="shared" si="26"/>
        <v>0</v>
      </c>
      <c r="C82" s="25">
        <f t="shared" si="26"/>
        <v>0</v>
      </c>
      <c r="D82" s="25">
        <f>+D203</f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>
      <c r="A83" s="21" t="s">
        <v>27</v>
      </c>
      <c r="B83" s="22">
        <f t="shared" si="26"/>
        <v>0</v>
      </c>
      <c r="C83" s="22">
        <f t="shared" si="26"/>
        <v>0</v>
      </c>
      <c r="D83" s="22">
        <f t="shared" ref="D83:K83" si="36">SUM(D84:D87)</f>
        <v>0</v>
      </c>
      <c r="E83" s="22">
        <f t="shared" si="36"/>
        <v>0</v>
      </c>
      <c r="F83" s="22">
        <f t="shared" si="36"/>
        <v>0</v>
      </c>
      <c r="G83" s="22">
        <f t="shared" si="36"/>
        <v>0</v>
      </c>
      <c r="H83" s="22">
        <f t="shared" si="36"/>
        <v>0</v>
      </c>
      <c r="I83" s="22">
        <f t="shared" si="36"/>
        <v>0</v>
      </c>
      <c r="J83" s="22">
        <f t="shared" si="36"/>
        <v>0</v>
      </c>
      <c r="K83" s="22">
        <f t="shared" si="36"/>
        <v>0</v>
      </c>
      <c r="L83" s="23" t="str">
        <f t="shared" si="29"/>
        <v/>
      </c>
      <c r="N83" s="31"/>
      <c r="O83" s="35"/>
    </row>
    <row r="84" spans="1:15">
      <c r="A84" s="28" t="s">
        <v>80</v>
      </c>
      <c r="B84" s="25">
        <f t="shared" si="26"/>
        <v>0</v>
      </c>
      <c r="C84" s="25">
        <f t="shared" si="26"/>
        <v>0</v>
      </c>
      <c r="D84" s="25">
        <f>+D205</f>
        <v>0</v>
      </c>
      <c r="E84" s="25">
        <f t="shared" ref="E84:K87" si="37">+E205</f>
        <v>0</v>
      </c>
      <c r="F84" s="25">
        <f t="shared" si="37"/>
        <v>0</v>
      </c>
      <c r="G84" s="25">
        <f t="shared" si="37"/>
        <v>0</v>
      </c>
      <c r="H84" s="25">
        <f t="shared" si="37"/>
        <v>0</v>
      </c>
      <c r="I84" s="25">
        <f t="shared" si="37"/>
        <v>0</v>
      </c>
      <c r="J84" s="25">
        <f t="shared" si="37"/>
        <v>0</v>
      </c>
      <c r="K84" s="25">
        <f t="shared" si="37"/>
        <v>0</v>
      </c>
      <c r="L84" s="37" t="str">
        <f t="shared" si="29"/>
        <v/>
      </c>
      <c r="N84" s="31"/>
      <c r="O84" s="35"/>
    </row>
    <row r="85" spans="1:15">
      <c r="A85" s="28" t="s">
        <v>29</v>
      </c>
      <c r="B85" s="25">
        <f t="shared" si="26"/>
        <v>0</v>
      </c>
      <c r="C85" s="25">
        <f t="shared" si="26"/>
        <v>0</v>
      </c>
      <c r="D85" s="25">
        <f>+D206</f>
        <v>0</v>
      </c>
      <c r="E85" s="25">
        <f t="shared" si="37"/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29"/>
        <v/>
      </c>
      <c r="N85" s="31"/>
      <c r="O85" s="35"/>
    </row>
    <row r="86" spans="1:15">
      <c r="A86" s="28" t="s">
        <v>30</v>
      </c>
      <c r="B86" s="25">
        <f t="shared" si="26"/>
        <v>0</v>
      </c>
      <c r="C86" s="25">
        <f t="shared" si="26"/>
        <v>0</v>
      </c>
      <c r="D86" s="25">
        <f>+D207</f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ht="19.5" thickBot="1">
      <c r="A87" s="28" t="s">
        <v>31</v>
      </c>
      <c r="B87" s="25">
        <f t="shared" si="26"/>
        <v>0</v>
      </c>
      <c r="C87" s="25">
        <f t="shared" si="26"/>
        <v>0</v>
      </c>
      <c r="D87" s="25">
        <f>+D208</f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8" t="str">
        <f t="shared" si="29"/>
        <v/>
      </c>
      <c r="N87" s="31"/>
      <c r="O87" s="35"/>
    </row>
    <row r="88" spans="1:15">
      <c r="A88" s="29" t="s">
        <v>32</v>
      </c>
      <c r="B88" s="30">
        <f t="shared" ref="B88:K88" si="38">+B75+B70</f>
        <v>0</v>
      </c>
      <c r="C88" s="30">
        <f t="shared" si="38"/>
        <v>0</v>
      </c>
      <c r="D88" s="30">
        <f t="shared" si="38"/>
        <v>0</v>
      </c>
      <c r="E88" s="30">
        <f t="shared" si="38"/>
        <v>0</v>
      </c>
      <c r="F88" s="30">
        <f t="shared" si="38"/>
        <v>0</v>
      </c>
      <c r="G88" s="30">
        <f t="shared" si="38"/>
        <v>0</v>
      </c>
      <c r="H88" s="30">
        <f t="shared" si="38"/>
        <v>0</v>
      </c>
      <c r="I88" s="30">
        <f t="shared" si="38"/>
        <v>0</v>
      </c>
      <c r="J88" s="30">
        <f t="shared" si="38"/>
        <v>0</v>
      </c>
      <c r="K88" s="30">
        <f t="shared" si="38"/>
        <v>0</v>
      </c>
      <c r="L88" s="39" t="str">
        <f t="shared" si="29"/>
        <v/>
      </c>
      <c r="N88" s="31"/>
      <c r="O88" s="35"/>
    </row>
    <row r="89" spans="1:15">
      <c r="N89" s="31"/>
      <c r="O89" s="35"/>
    </row>
    <row r="90" spans="1:15">
      <c r="A90" s="1"/>
      <c r="B90" s="1"/>
      <c r="C90" s="1"/>
      <c r="D90" s="1"/>
      <c r="E90" s="1"/>
      <c r="F90" s="1"/>
      <c r="G90" s="1"/>
      <c r="H90" s="1"/>
      <c r="I90" s="1"/>
      <c r="J90" s="2"/>
      <c r="K90" s="153" t="s">
        <v>0</v>
      </c>
      <c r="L90" s="153"/>
      <c r="N90" s="31"/>
      <c r="O90" s="35"/>
    </row>
    <row r="91" spans="1:15">
      <c r="A91" s="154" t="s">
        <v>142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N91" s="31"/>
      <c r="O91" s="35"/>
    </row>
    <row r="92" spans="1:15">
      <c r="A92" s="3"/>
      <c r="B92" s="3"/>
      <c r="C92" s="3"/>
      <c r="D92" s="3"/>
      <c r="E92" s="3"/>
      <c r="F92" s="3"/>
      <c r="G92" s="3"/>
      <c r="H92" s="3"/>
      <c r="I92" s="3"/>
      <c r="J92" s="3"/>
      <c r="K92" s="155" t="s">
        <v>1</v>
      </c>
      <c r="L92" s="155"/>
      <c r="N92" s="31"/>
      <c r="O92" s="35"/>
    </row>
    <row r="93" spans="1:15">
      <c r="A93" s="156" t="s">
        <v>37</v>
      </c>
      <c r="B93" s="156"/>
      <c r="C93" s="156"/>
      <c r="D93" s="156"/>
      <c r="E93" s="157" t="s">
        <v>2</v>
      </c>
      <c r="F93" s="157"/>
      <c r="G93" s="157"/>
      <c r="H93" s="157"/>
      <c r="I93" s="157"/>
      <c r="J93" s="157"/>
      <c r="K93" s="157"/>
      <c r="L93" s="158"/>
      <c r="N93" s="31"/>
      <c r="O93" s="35"/>
    </row>
    <row r="94" spans="1:15">
      <c r="A94" s="159" t="str">
        <f>+A5</f>
        <v>หน่วยงาน : สำนักพัฒนาเทคนิคศึกษา</v>
      </c>
      <c r="B94" s="160"/>
      <c r="C94" s="160"/>
      <c r="D94" s="161"/>
      <c r="E94" s="176" t="s">
        <v>3</v>
      </c>
      <c r="F94" s="176"/>
      <c r="G94" s="176"/>
      <c r="H94" s="4"/>
      <c r="I94" s="4"/>
      <c r="J94" s="4"/>
      <c r="K94" s="4"/>
      <c r="L94" s="5"/>
      <c r="N94" s="31"/>
      <c r="O94" s="35"/>
    </row>
    <row r="95" spans="1:15">
      <c r="A95" s="6"/>
      <c r="B95" s="7"/>
      <c r="C95" s="7"/>
      <c r="D95" s="8"/>
      <c r="E95" s="177" t="s">
        <v>4</v>
      </c>
      <c r="F95" s="177"/>
      <c r="G95" s="177"/>
      <c r="H95" s="9"/>
      <c r="I95" s="9"/>
      <c r="J95" s="9"/>
      <c r="K95" s="9"/>
      <c r="L95" s="10"/>
      <c r="N95" s="31"/>
      <c r="O95" s="35"/>
    </row>
    <row r="96" spans="1:15">
      <c r="A96" s="11"/>
      <c r="B96" s="12"/>
      <c r="C96" s="12"/>
      <c r="D96" s="12"/>
      <c r="E96" s="13"/>
      <c r="F96" s="13"/>
      <c r="G96" s="13"/>
      <c r="H96" s="14"/>
      <c r="I96" s="14"/>
      <c r="J96" s="14"/>
      <c r="K96" s="14"/>
      <c r="L96" s="15"/>
      <c r="N96" s="31"/>
      <c r="O96" s="35"/>
    </row>
    <row r="97" spans="1:15">
      <c r="A97" s="7" t="s">
        <v>5</v>
      </c>
      <c r="B97" s="7"/>
      <c r="C97" s="7"/>
      <c r="D97" s="7"/>
      <c r="E97" s="9"/>
      <c r="F97" s="9"/>
      <c r="G97" s="9"/>
      <c r="H97" s="9"/>
      <c r="I97" s="9"/>
      <c r="J97" s="9"/>
      <c r="K97" s="9"/>
      <c r="L97" s="9"/>
      <c r="N97" s="31"/>
      <c r="O97" s="35"/>
    </row>
    <row r="98" spans="1:15">
      <c r="A98" s="16" t="s">
        <v>6</v>
      </c>
      <c r="B98" s="151" t="s">
        <v>7</v>
      </c>
      <c r="C98" s="152"/>
      <c r="D98" s="151" t="s">
        <v>8</v>
      </c>
      <c r="E98" s="152"/>
      <c r="F98" s="151" t="s">
        <v>9</v>
      </c>
      <c r="G98" s="152"/>
      <c r="H98" s="151" t="s">
        <v>10</v>
      </c>
      <c r="I98" s="152"/>
      <c r="J98" s="151" t="s">
        <v>11</v>
      </c>
      <c r="K98" s="152"/>
      <c r="L98" s="17" t="s">
        <v>12</v>
      </c>
      <c r="N98" s="31"/>
      <c r="O98" s="35"/>
    </row>
    <row r="99" spans="1:15">
      <c r="A99" s="18"/>
      <c r="B99" s="19" t="s">
        <v>13</v>
      </c>
      <c r="C99" s="19" t="s">
        <v>14</v>
      </c>
      <c r="D99" s="19" t="s">
        <v>13</v>
      </c>
      <c r="E99" s="19" t="s">
        <v>14</v>
      </c>
      <c r="F99" s="19" t="s">
        <v>13</v>
      </c>
      <c r="G99" s="19" t="s">
        <v>14</v>
      </c>
      <c r="H99" s="19" t="s">
        <v>13</v>
      </c>
      <c r="I99" s="19" t="s">
        <v>14</v>
      </c>
      <c r="J99" s="19" t="s">
        <v>13</v>
      </c>
      <c r="K99" s="19" t="s">
        <v>14</v>
      </c>
      <c r="L99" s="20" t="s">
        <v>15</v>
      </c>
      <c r="N99" s="31"/>
      <c r="O99" s="35"/>
    </row>
    <row r="100" spans="1:15">
      <c r="A100" s="21" t="s">
        <v>16</v>
      </c>
      <c r="B100" s="22">
        <f t="shared" ref="B100:C117" si="39">+D100+F100+H100+J100</f>
        <v>0</v>
      </c>
      <c r="C100" s="22">
        <f t="shared" si="39"/>
        <v>0</v>
      </c>
      <c r="D100" s="22">
        <f t="shared" ref="D100:K100" si="40">SUM(D101:D103)</f>
        <v>0</v>
      </c>
      <c r="E100" s="22">
        <f t="shared" si="40"/>
        <v>0</v>
      </c>
      <c r="F100" s="22">
        <f t="shared" si="40"/>
        <v>0</v>
      </c>
      <c r="G100" s="22">
        <f t="shared" si="40"/>
        <v>0</v>
      </c>
      <c r="H100" s="22">
        <f t="shared" si="40"/>
        <v>0</v>
      </c>
      <c r="I100" s="22">
        <f t="shared" si="40"/>
        <v>0</v>
      </c>
      <c r="J100" s="22">
        <f t="shared" si="40"/>
        <v>0</v>
      </c>
      <c r="K100" s="22">
        <f t="shared" si="40"/>
        <v>0</v>
      </c>
      <c r="L100" s="23" t="str">
        <f>IF(C100&gt;0,FIXED(C100/B100*100,2),"")</f>
        <v/>
      </c>
      <c r="N100" s="31"/>
      <c r="O100" s="35"/>
    </row>
    <row r="101" spans="1:15">
      <c r="A101" s="24" t="s">
        <v>17</v>
      </c>
      <c r="B101" s="25">
        <f t="shared" si="39"/>
        <v>0</v>
      </c>
      <c r="C101" s="25">
        <f t="shared" si="39"/>
        <v>0</v>
      </c>
      <c r="D101" s="25">
        <f>+D222</f>
        <v>0</v>
      </c>
      <c r="E101" s="25">
        <f t="shared" ref="E101:K103" si="41">+E222</f>
        <v>0</v>
      </c>
      <c r="F101" s="25">
        <f t="shared" si="41"/>
        <v>0</v>
      </c>
      <c r="G101" s="25">
        <f t="shared" si="41"/>
        <v>0</v>
      </c>
      <c r="H101" s="25">
        <f t="shared" si="41"/>
        <v>0</v>
      </c>
      <c r="I101" s="25">
        <f t="shared" si="41"/>
        <v>0</v>
      </c>
      <c r="J101" s="25">
        <f t="shared" si="41"/>
        <v>0</v>
      </c>
      <c r="K101" s="25">
        <f t="shared" si="41"/>
        <v>0</v>
      </c>
      <c r="L101" s="37" t="str">
        <f t="shared" ref="L101:L118" si="42">IF(C101&gt;0,FIXED(C101/B101*100,2),"")</f>
        <v/>
      </c>
      <c r="N101" s="31"/>
      <c r="O101" s="35"/>
    </row>
    <row r="102" spans="1:15">
      <c r="A102" s="24" t="s">
        <v>18</v>
      </c>
      <c r="B102" s="25">
        <f t="shared" si="39"/>
        <v>0</v>
      </c>
      <c r="C102" s="25">
        <f t="shared" si="39"/>
        <v>0</v>
      </c>
      <c r="D102" s="25">
        <f>+D223</f>
        <v>0</v>
      </c>
      <c r="E102" s="25">
        <f t="shared" si="41"/>
        <v>0</v>
      </c>
      <c r="F102" s="25">
        <f t="shared" si="41"/>
        <v>0</v>
      </c>
      <c r="G102" s="25">
        <f t="shared" si="41"/>
        <v>0</v>
      </c>
      <c r="H102" s="25">
        <f t="shared" si="41"/>
        <v>0</v>
      </c>
      <c r="I102" s="25">
        <f t="shared" si="41"/>
        <v>0</v>
      </c>
      <c r="J102" s="25">
        <f t="shared" si="41"/>
        <v>0</v>
      </c>
      <c r="K102" s="25">
        <f t="shared" si="41"/>
        <v>0</v>
      </c>
      <c r="L102" s="37" t="str">
        <f t="shared" si="42"/>
        <v/>
      </c>
      <c r="N102" s="31"/>
      <c r="O102" s="35"/>
    </row>
    <row r="103" spans="1:15">
      <c r="A103" s="24" t="s">
        <v>140</v>
      </c>
      <c r="B103" s="25">
        <f t="shared" si="39"/>
        <v>0</v>
      </c>
      <c r="C103" s="25">
        <f t="shared" si="39"/>
        <v>0</v>
      </c>
      <c r="D103" s="25">
        <f>+D224</f>
        <v>0</v>
      </c>
      <c r="E103" s="25">
        <f t="shared" si="41"/>
        <v>0</v>
      </c>
      <c r="F103" s="25">
        <f t="shared" si="41"/>
        <v>0</v>
      </c>
      <c r="G103" s="25">
        <f t="shared" si="41"/>
        <v>0</v>
      </c>
      <c r="H103" s="25">
        <f t="shared" si="41"/>
        <v>0</v>
      </c>
      <c r="I103" s="25">
        <f t="shared" si="41"/>
        <v>0</v>
      </c>
      <c r="J103" s="25">
        <f t="shared" si="41"/>
        <v>0</v>
      </c>
      <c r="K103" s="25">
        <f t="shared" si="41"/>
        <v>0</v>
      </c>
      <c r="L103" s="37" t="str">
        <f t="shared" si="42"/>
        <v/>
      </c>
      <c r="N103" s="31"/>
      <c r="O103" s="35"/>
    </row>
    <row r="104" spans="1:15">
      <c r="A104" s="21" t="s">
        <v>19</v>
      </c>
      <c r="B104" s="22">
        <f t="shared" si="39"/>
        <v>0</v>
      </c>
      <c r="C104" s="22">
        <f t="shared" si="39"/>
        <v>0</v>
      </c>
      <c r="D104" s="22">
        <f t="shared" ref="D104:K104" si="43">+D105</f>
        <v>0</v>
      </c>
      <c r="E104" s="22">
        <f t="shared" si="43"/>
        <v>0</v>
      </c>
      <c r="F104" s="22">
        <f t="shared" si="43"/>
        <v>0</v>
      </c>
      <c r="G104" s="22">
        <f t="shared" si="43"/>
        <v>0</v>
      </c>
      <c r="H104" s="22">
        <f t="shared" si="43"/>
        <v>0</v>
      </c>
      <c r="I104" s="22">
        <f t="shared" si="43"/>
        <v>0</v>
      </c>
      <c r="J104" s="22">
        <f t="shared" si="43"/>
        <v>0</v>
      </c>
      <c r="K104" s="22">
        <f t="shared" si="43"/>
        <v>0</v>
      </c>
      <c r="L104" s="23" t="str">
        <f t="shared" si="42"/>
        <v/>
      </c>
      <c r="N104" s="31"/>
      <c r="O104" s="35"/>
    </row>
    <row r="105" spans="1:15">
      <c r="A105" s="21" t="s">
        <v>20</v>
      </c>
      <c r="B105" s="22">
        <f t="shared" si="39"/>
        <v>0</v>
      </c>
      <c r="C105" s="22">
        <f t="shared" si="39"/>
        <v>0</v>
      </c>
      <c r="D105" s="22">
        <f t="shared" ref="D105:K105" si="44">+D106+D109+D110+D113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2"/>
        <v/>
      </c>
      <c r="N105" s="31"/>
      <c r="O105" s="35"/>
    </row>
    <row r="106" spans="1:15">
      <c r="A106" s="21" t="s">
        <v>21</v>
      </c>
      <c r="B106" s="22">
        <f t="shared" si="39"/>
        <v>0</v>
      </c>
      <c r="C106" s="22">
        <f t="shared" si="39"/>
        <v>0</v>
      </c>
      <c r="D106" s="22">
        <f t="shared" ref="D106:K106" si="45">+D107+D108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2"/>
        <v/>
      </c>
      <c r="N106" s="31"/>
      <c r="O106" s="35"/>
    </row>
    <row r="107" spans="1:15">
      <c r="A107" s="24" t="s">
        <v>22</v>
      </c>
      <c r="B107" s="25">
        <f t="shared" si="39"/>
        <v>0</v>
      </c>
      <c r="C107" s="25">
        <f t="shared" si="39"/>
        <v>0</v>
      </c>
      <c r="D107" s="25">
        <f>+D228</f>
        <v>0</v>
      </c>
      <c r="E107" s="25">
        <f t="shared" ref="E107:K109" si="46">+E228</f>
        <v>0</v>
      </c>
      <c r="F107" s="25">
        <f t="shared" si="46"/>
        <v>0</v>
      </c>
      <c r="G107" s="25">
        <f t="shared" si="46"/>
        <v>0</v>
      </c>
      <c r="H107" s="25">
        <f t="shared" si="46"/>
        <v>0</v>
      </c>
      <c r="I107" s="25">
        <f t="shared" si="46"/>
        <v>0</v>
      </c>
      <c r="J107" s="25">
        <f t="shared" si="46"/>
        <v>0</v>
      </c>
      <c r="K107" s="25">
        <f t="shared" si="46"/>
        <v>0</v>
      </c>
      <c r="L107" s="37" t="str">
        <f t="shared" si="42"/>
        <v/>
      </c>
      <c r="N107" s="31"/>
      <c r="O107" s="35"/>
    </row>
    <row r="108" spans="1:15">
      <c r="A108" s="26" t="s">
        <v>23</v>
      </c>
      <c r="B108" s="25">
        <f t="shared" si="39"/>
        <v>0</v>
      </c>
      <c r="C108" s="25">
        <f t="shared" si="39"/>
        <v>0</v>
      </c>
      <c r="D108" s="25">
        <f>+D229</f>
        <v>0</v>
      </c>
      <c r="E108" s="25">
        <f t="shared" si="46"/>
        <v>0</v>
      </c>
      <c r="F108" s="25">
        <f t="shared" si="46"/>
        <v>0</v>
      </c>
      <c r="G108" s="25">
        <f t="shared" si="46"/>
        <v>0</v>
      </c>
      <c r="H108" s="25">
        <f t="shared" si="46"/>
        <v>0</v>
      </c>
      <c r="I108" s="25">
        <f t="shared" si="46"/>
        <v>0</v>
      </c>
      <c r="J108" s="25">
        <f t="shared" si="46"/>
        <v>0</v>
      </c>
      <c r="K108" s="25">
        <f t="shared" si="46"/>
        <v>0</v>
      </c>
      <c r="L108" s="37" t="str">
        <f t="shared" si="42"/>
        <v/>
      </c>
      <c r="N108" s="31"/>
      <c r="O108" s="35"/>
    </row>
    <row r="109" spans="1:15">
      <c r="A109" s="24" t="s">
        <v>141</v>
      </c>
      <c r="B109" s="25">
        <f t="shared" si="39"/>
        <v>0</v>
      </c>
      <c r="C109" s="25">
        <f t="shared" si="39"/>
        <v>0</v>
      </c>
      <c r="D109" s="25">
        <f>+D230</f>
        <v>0</v>
      </c>
      <c r="E109" s="25">
        <f t="shared" si="46"/>
        <v>0</v>
      </c>
      <c r="F109" s="25">
        <f t="shared" si="46"/>
        <v>0</v>
      </c>
      <c r="G109" s="25">
        <f t="shared" si="46"/>
        <v>0</v>
      </c>
      <c r="H109" s="25">
        <f t="shared" si="46"/>
        <v>0</v>
      </c>
      <c r="I109" s="25">
        <f t="shared" si="46"/>
        <v>0</v>
      </c>
      <c r="J109" s="25">
        <f t="shared" si="46"/>
        <v>0</v>
      </c>
      <c r="K109" s="25">
        <f t="shared" si="46"/>
        <v>0</v>
      </c>
      <c r="L109" s="37" t="str">
        <f t="shared" si="42"/>
        <v/>
      </c>
      <c r="N109" s="31"/>
      <c r="O109" s="35"/>
    </row>
    <row r="110" spans="1:15">
      <c r="A110" s="21" t="s">
        <v>24</v>
      </c>
      <c r="B110" s="22">
        <f t="shared" si="39"/>
        <v>0</v>
      </c>
      <c r="C110" s="22">
        <f t="shared" si="39"/>
        <v>0</v>
      </c>
      <c r="D110" s="22">
        <f t="shared" ref="D110:K110" si="47">+D111+D112</f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0</v>
      </c>
      <c r="J110" s="22">
        <f t="shared" si="47"/>
        <v>0</v>
      </c>
      <c r="K110" s="22">
        <f t="shared" si="47"/>
        <v>0</v>
      </c>
      <c r="L110" s="23" t="str">
        <f t="shared" si="42"/>
        <v/>
      </c>
      <c r="N110" s="31"/>
      <c r="O110" s="35"/>
    </row>
    <row r="111" spans="1:15">
      <c r="A111" s="28" t="s">
        <v>25</v>
      </c>
      <c r="B111" s="25">
        <f t="shared" si="39"/>
        <v>0</v>
      </c>
      <c r="C111" s="25">
        <f t="shared" si="39"/>
        <v>0</v>
      </c>
      <c r="D111" s="25">
        <f>+D232</f>
        <v>0</v>
      </c>
      <c r="E111" s="25">
        <f t="shared" ref="E111:K112" si="48">+E232</f>
        <v>0</v>
      </c>
      <c r="F111" s="25">
        <f t="shared" si="48"/>
        <v>0</v>
      </c>
      <c r="G111" s="25">
        <f t="shared" si="48"/>
        <v>0</v>
      </c>
      <c r="H111" s="25">
        <f t="shared" si="48"/>
        <v>0</v>
      </c>
      <c r="I111" s="25">
        <f t="shared" si="48"/>
        <v>0</v>
      </c>
      <c r="J111" s="25">
        <f t="shared" si="48"/>
        <v>0</v>
      </c>
      <c r="K111" s="25">
        <f t="shared" si="48"/>
        <v>0</v>
      </c>
      <c r="L111" s="37" t="str">
        <f t="shared" si="42"/>
        <v/>
      </c>
      <c r="N111" s="31"/>
      <c r="O111" s="35"/>
    </row>
    <row r="112" spans="1:15">
      <c r="A112" s="28" t="s">
        <v>26</v>
      </c>
      <c r="B112" s="25">
        <f t="shared" si="39"/>
        <v>0</v>
      </c>
      <c r="C112" s="25">
        <f t="shared" si="39"/>
        <v>0</v>
      </c>
      <c r="D112" s="25">
        <f>+D233</f>
        <v>0</v>
      </c>
      <c r="E112" s="25">
        <f t="shared" si="48"/>
        <v>0</v>
      </c>
      <c r="F112" s="25">
        <f t="shared" si="48"/>
        <v>0</v>
      </c>
      <c r="G112" s="25">
        <f t="shared" si="48"/>
        <v>0</v>
      </c>
      <c r="H112" s="25">
        <f t="shared" si="48"/>
        <v>0</v>
      </c>
      <c r="I112" s="25">
        <f t="shared" si="48"/>
        <v>0</v>
      </c>
      <c r="J112" s="25">
        <f t="shared" si="48"/>
        <v>0</v>
      </c>
      <c r="K112" s="25">
        <f t="shared" si="48"/>
        <v>0</v>
      </c>
      <c r="L112" s="37" t="str">
        <f t="shared" si="42"/>
        <v/>
      </c>
      <c r="N112" s="31"/>
      <c r="O112" s="35"/>
    </row>
    <row r="113" spans="1:15">
      <c r="A113" s="21" t="s">
        <v>27</v>
      </c>
      <c r="B113" s="22">
        <f t="shared" si="39"/>
        <v>0</v>
      </c>
      <c r="C113" s="22">
        <f t="shared" si="39"/>
        <v>0</v>
      </c>
      <c r="D113" s="22">
        <f t="shared" ref="D113:K113" si="49">SUM(D114:D117)</f>
        <v>0</v>
      </c>
      <c r="E113" s="22">
        <f t="shared" si="49"/>
        <v>0</v>
      </c>
      <c r="F113" s="22">
        <f t="shared" si="49"/>
        <v>0</v>
      </c>
      <c r="G113" s="22">
        <f t="shared" si="49"/>
        <v>0</v>
      </c>
      <c r="H113" s="22">
        <f t="shared" si="49"/>
        <v>0</v>
      </c>
      <c r="I113" s="22">
        <f t="shared" si="49"/>
        <v>0</v>
      </c>
      <c r="J113" s="22">
        <f t="shared" si="49"/>
        <v>0</v>
      </c>
      <c r="K113" s="22">
        <f t="shared" si="49"/>
        <v>0</v>
      </c>
      <c r="L113" s="23" t="str">
        <f t="shared" si="42"/>
        <v/>
      </c>
      <c r="N113" s="31"/>
      <c r="O113" s="35"/>
    </row>
    <row r="114" spans="1:15">
      <c r="A114" s="28" t="s">
        <v>28</v>
      </c>
      <c r="B114" s="25">
        <f t="shared" si="39"/>
        <v>0</v>
      </c>
      <c r="C114" s="25">
        <f t="shared" si="39"/>
        <v>0</v>
      </c>
      <c r="D114" s="25">
        <f>+D235</f>
        <v>0</v>
      </c>
      <c r="E114" s="25">
        <f t="shared" ref="E114:K117" si="50">+E235</f>
        <v>0</v>
      </c>
      <c r="F114" s="25">
        <f t="shared" si="50"/>
        <v>0</v>
      </c>
      <c r="G114" s="25">
        <f t="shared" si="50"/>
        <v>0</v>
      </c>
      <c r="H114" s="25">
        <f t="shared" si="50"/>
        <v>0</v>
      </c>
      <c r="I114" s="25">
        <f t="shared" si="50"/>
        <v>0</v>
      </c>
      <c r="J114" s="25">
        <f t="shared" si="50"/>
        <v>0</v>
      </c>
      <c r="K114" s="25">
        <f t="shared" si="50"/>
        <v>0</v>
      </c>
      <c r="L114" s="37" t="str">
        <f t="shared" si="42"/>
        <v/>
      </c>
      <c r="N114" s="31"/>
      <c r="O114" s="35"/>
    </row>
    <row r="115" spans="1:15">
      <c r="A115" s="28" t="s">
        <v>29</v>
      </c>
      <c r="B115" s="25">
        <f t="shared" si="39"/>
        <v>0</v>
      </c>
      <c r="C115" s="25">
        <f t="shared" si="39"/>
        <v>0</v>
      </c>
      <c r="D115" s="25">
        <f>+D236</f>
        <v>0</v>
      </c>
      <c r="E115" s="25">
        <f t="shared" si="50"/>
        <v>0</v>
      </c>
      <c r="F115" s="25">
        <f t="shared" si="50"/>
        <v>0</v>
      </c>
      <c r="G115" s="25">
        <f t="shared" si="50"/>
        <v>0</v>
      </c>
      <c r="H115" s="25">
        <f t="shared" si="50"/>
        <v>0</v>
      </c>
      <c r="I115" s="25">
        <f t="shared" si="50"/>
        <v>0</v>
      </c>
      <c r="J115" s="25">
        <f t="shared" si="50"/>
        <v>0</v>
      </c>
      <c r="K115" s="25">
        <f t="shared" si="50"/>
        <v>0</v>
      </c>
      <c r="L115" s="37" t="str">
        <f t="shared" si="42"/>
        <v/>
      </c>
      <c r="N115" s="31"/>
      <c r="O115" s="35"/>
    </row>
    <row r="116" spans="1:15">
      <c r="A116" s="28" t="s">
        <v>30</v>
      </c>
      <c r="B116" s="25">
        <f t="shared" si="39"/>
        <v>0</v>
      </c>
      <c r="C116" s="25">
        <f t="shared" si="39"/>
        <v>0</v>
      </c>
      <c r="D116" s="25">
        <f>+D237</f>
        <v>0</v>
      </c>
      <c r="E116" s="25">
        <f t="shared" si="50"/>
        <v>0</v>
      </c>
      <c r="F116" s="25">
        <f t="shared" si="50"/>
        <v>0</v>
      </c>
      <c r="G116" s="25">
        <f t="shared" si="50"/>
        <v>0</v>
      </c>
      <c r="H116" s="25">
        <f t="shared" si="50"/>
        <v>0</v>
      </c>
      <c r="I116" s="25">
        <f t="shared" si="50"/>
        <v>0</v>
      </c>
      <c r="J116" s="25">
        <f t="shared" si="50"/>
        <v>0</v>
      </c>
      <c r="K116" s="25">
        <f t="shared" si="50"/>
        <v>0</v>
      </c>
      <c r="L116" s="37" t="str">
        <f t="shared" si="42"/>
        <v/>
      </c>
      <c r="N116" s="31"/>
      <c r="O116" s="35"/>
    </row>
    <row r="117" spans="1:15" ht="19.5" thickBot="1">
      <c r="A117" s="28" t="s">
        <v>31</v>
      </c>
      <c r="B117" s="25">
        <f t="shared" si="39"/>
        <v>0</v>
      </c>
      <c r="C117" s="25">
        <f t="shared" si="39"/>
        <v>0</v>
      </c>
      <c r="D117" s="25">
        <f>+D238</f>
        <v>0</v>
      </c>
      <c r="E117" s="25">
        <f t="shared" si="50"/>
        <v>0</v>
      </c>
      <c r="F117" s="25">
        <f t="shared" si="50"/>
        <v>0</v>
      </c>
      <c r="G117" s="25">
        <f t="shared" si="50"/>
        <v>0</v>
      </c>
      <c r="H117" s="25">
        <f t="shared" si="50"/>
        <v>0</v>
      </c>
      <c r="I117" s="25">
        <f t="shared" si="50"/>
        <v>0</v>
      </c>
      <c r="J117" s="25">
        <f t="shared" si="50"/>
        <v>0</v>
      </c>
      <c r="K117" s="25">
        <f t="shared" si="50"/>
        <v>0</v>
      </c>
      <c r="L117" s="38" t="str">
        <f t="shared" si="42"/>
        <v/>
      </c>
      <c r="N117" s="31"/>
      <c r="O117" s="35"/>
    </row>
    <row r="118" spans="1:15">
      <c r="A118" s="29" t="s">
        <v>32</v>
      </c>
      <c r="B118" s="30">
        <f t="shared" ref="B118:K118" si="51">+B105+B100</f>
        <v>0</v>
      </c>
      <c r="C118" s="30">
        <f t="shared" si="51"/>
        <v>0</v>
      </c>
      <c r="D118" s="30">
        <f t="shared" si="51"/>
        <v>0</v>
      </c>
      <c r="E118" s="30">
        <f t="shared" si="51"/>
        <v>0</v>
      </c>
      <c r="F118" s="30">
        <f t="shared" si="51"/>
        <v>0</v>
      </c>
      <c r="G118" s="30">
        <f t="shared" si="51"/>
        <v>0</v>
      </c>
      <c r="H118" s="30">
        <f t="shared" si="51"/>
        <v>0</v>
      </c>
      <c r="I118" s="30">
        <f t="shared" si="51"/>
        <v>0</v>
      </c>
      <c r="J118" s="30">
        <f t="shared" si="51"/>
        <v>0</v>
      </c>
      <c r="K118" s="30">
        <f t="shared" si="51"/>
        <v>0</v>
      </c>
      <c r="L118" s="39" t="str">
        <f t="shared" si="42"/>
        <v/>
      </c>
      <c r="N118" s="31"/>
      <c r="O118" s="35"/>
    </row>
    <row r="119" spans="1:15"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">
        <v>34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tr">
        <f>+A5</f>
        <v>หน่วยงาน : สำนักพัฒนาเทคนิคศึกษา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38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2">SUM(D132:D134)</f>
        <v>0</v>
      </c>
      <c r="E131" s="22">
        <f t="shared" si="52"/>
        <v>0</v>
      </c>
      <c r="F131" s="22">
        <f t="shared" si="52"/>
        <v>0</v>
      </c>
      <c r="G131" s="22">
        <f t="shared" si="52"/>
        <v>0</v>
      </c>
      <c r="H131" s="22">
        <f t="shared" si="52"/>
        <v>0</v>
      </c>
      <c r="I131" s="22">
        <f t="shared" si="52"/>
        <v>0</v>
      </c>
      <c r="J131" s="22">
        <f t="shared" si="52"/>
        <v>0</v>
      </c>
      <c r="K131" s="22">
        <f t="shared" si="52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53">+D132+F132+H132+J132</f>
        <v>0</v>
      </c>
      <c r="C132" s="25">
        <f t="shared" si="53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>
      <c r="A133" s="24" t="s">
        <v>18</v>
      </c>
      <c r="B133" s="25">
        <f t="shared" si="53"/>
        <v>0</v>
      </c>
      <c r="C133" s="25">
        <f t="shared" si="53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  <c r="N133" s="31"/>
      <c r="O133" s="35"/>
    </row>
    <row r="134" spans="1:15">
      <c r="A134" s="24" t="s">
        <v>140</v>
      </c>
      <c r="B134" s="25">
        <f t="shared" si="53"/>
        <v>0</v>
      </c>
      <c r="C134" s="25">
        <f t="shared" si="53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ref="L134:L149" si="54">IF(C134&gt;0,FIXED(C134/B134*100,2),"")</f>
        <v/>
      </c>
      <c r="N134" s="31"/>
      <c r="O134" s="35"/>
    </row>
    <row r="135" spans="1:15">
      <c r="A135" s="21" t="s">
        <v>19</v>
      </c>
      <c r="B135" s="22">
        <f t="shared" si="53"/>
        <v>0</v>
      </c>
      <c r="C135" s="22">
        <f t="shared" si="53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si="54"/>
        <v/>
      </c>
      <c r="N135" s="31"/>
      <c r="O135" s="35"/>
    </row>
    <row r="136" spans="1:15">
      <c r="A136" s="21" t="s">
        <v>20</v>
      </c>
      <c r="B136" s="22">
        <f t="shared" si="53"/>
        <v>0</v>
      </c>
      <c r="C136" s="22">
        <f t="shared" si="53"/>
        <v>0</v>
      </c>
      <c r="D136" s="22">
        <f t="shared" ref="D136:K136" si="56">+D137+D140+D141+D144</f>
        <v>0</v>
      </c>
      <c r="E136" s="22">
        <f t="shared" si="56"/>
        <v>0</v>
      </c>
      <c r="F136" s="22">
        <f t="shared" si="56"/>
        <v>0</v>
      </c>
      <c r="G136" s="22">
        <f t="shared" si="56"/>
        <v>0</v>
      </c>
      <c r="H136" s="22">
        <f t="shared" si="56"/>
        <v>0</v>
      </c>
      <c r="I136" s="22">
        <f t="shared" si="56"/>
        <v>0</v>
      </c>
      <c r="J136" s="22">
        <f t="shared" si="56"/>
        <v>0</v>
      </c>
      <c r="K136" s="22">
        <f t="shared" si="56"/>
        <v>0</v>
      </c>
      <c r="L136" s="23" t="str">
        <f t="shared" si="54"/>
        <v/>
      </c>
      <c r="N136" s="31"/>
      <c r="O136" s="35"/>
    </row>
    <row r="137" spans="1:15">
      <c r="A137" s="21" t="s">
        <v>21</v>
      </c>
      <c r="B137" s="22">
        <f t="shared" si="53"/>
        <v>0</v>
      </c>
      <c r="C137" s="22">
        <f t="shared" si="53"/>
        <v>0</v>
      </c>
      <c r="D137" s="22">
        <f t="shared" ref="D137:K137" si="57">+D138+D139</f>
        <v>0</v>
      </c>
      <c r="E137" s="22">
        <f t="shared" si="57"/>
        <v>0</v>
      </c>
      <c r="F137" s="22">
        <f t="shared" si="57"/>
        <v>0</v>
      </c>
      <c r="G137" s="22">
        <f t="shared" si="57"/>
        <v>0</v>
      </c>
      <c r="H137" s="22">
        <f t="shared" si="57"/>
        <v>0</v>
      </c>
      <c r="I137" s="22">
        <f t="shared" si="57"/>
        <v>0</v>
      </c>
      <c r="J137" s="22">
        <f t="shared" si="57"/>
        <v>0</v>
      </c>
      <c r="K137" s="22">
        <f t="shared" si="57"/>
        <v>0</v>
      </c>
      <c r="L137" s="23" t="str">
        <f t="shared" si="54"/>
        <v/>
      </c>
      <c r="N137" s="31"/>
      <c r="O137" s="35"/>
    </row>
    <row r="138" spans="1:15">
      <c r="A138" s="24" t="s">
        <v>22</v>
      </c>
      <c r="B138" s="25">
        <f t="shared" si="53"/>
        <v>0</v>
      </c>
      <c r="C138" s="25">
        <f t="shared" si="53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4"/>
        <v/>
      </c>
      <c r="N138" s="31"/>
      <c r="O138" s="35"/>
    </row>
    <row r="139" spans="1:15">
      <c r="A139" s="26" t="s">
        <v>23</v>
      </c>
      <c r="B139" s="25">
        <f t="shared" si="53"/>
        <v>0</v>
      </c>
      <c r="C139" s="25">
        <f t="shared" si="53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4"/>
        <v/>
      </c>
      <c r="N139" s="31"/>
      <c r="O139" s="35"/>
    </row>
    <row r="140" spans="1:15">
      <c r="A140" s="24" t="s">
        <v>141</v>
      </c>
      <c r="B140" s="25">
        <f t="shared" si="53"/>
        <v>0</v>
      </c>
      <c r="C140" s="25">
        <f t="shared" si="53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4"/>
        <v/>
      </c>
      <c r="N140" s="31"/>
      <c r="O140" s="35"/>
    </row>
    <row r="141" spans="1:15">
      <c r="A141" s="21" t="s">
        <v>24</v>
      </c>
      <c r="B141" s="22">
        <f t="shared" si="53"/>
        <v>0</v>
      </c>
      <c r="C141" s="22">
        <f t="shared" si="53"/>
        <v>0</v>
      </c>
      <c r="D141" s="22">
        <f t="shared" ref="D141:K141" si="58">+D142+D143</f>
        <v>0</v>
      </c>
      <c r="E141" s="22">
        <f t="shared" si="58"/>
        <v>0</v>
      </c>
      <c r="F141" s="22">
        <f t="shared" si="58"/>
        <v>0</v>
      </c>
      <c r="G141" s="22">
        <f t="shared" si="58"/>
        <v>0</v>
      </c>
      <c r="H141" s="22">
        <f t="shared" si="58"/>
        <v>0</v>
      </c>
      <c r="I141" s="22">
        <f t="shared" si="58"/>
        <v>0</v>
      </c>
      <c r="J141" s="22">
        <f t="shared" si="58"/>
        <v>0</v>
      </c>
      <c r="K141" s="22">
        <f t="shared" si="58"/>
        <v>0</v>
      </c>
      <c r="L141" s="23" t="str">
        <f t="shared" si="54"/>
        <v/>
      </c>
      <c r="N141" s="31"/>
      <c r="O141" s="35"/>
    </row>
    <row r="142" spans="1:15">
      <c r="A142" s="28" t="s">
        <v>25</v>
      </c>
      <c r="B142" s="25">
        <f t="shared" si="53"/>
        <v>0</v>
      </c>
      <c r="C142" s="25">
        <f t="shared" si="53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4"/>
        <v/>
      </c>
      <c r="N142" s="31"/>
      <c r="O142" s="35"/>
    </row>
    <row r="143" spans="1:15">
      <c r="A143" s="28" t="s">
        <v>26</v>
      </c>
      <c r="B143" s="25">
        <f t="shared" si="53"/>
        <v>0</v>
      </c>
      <c r="C143" s="25">
        <f t="shared" si="53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4"/>
        <v/>
      </c>
      <c r="N143" s="31"/>
      <c r="O143" s="35"/>
    </row>
    <row r="144" spans="1:15">
      <c r="A144" s="21" t="s">
        <v>27</v>
      </c>
      <c r="B144" s="22">
        <f t="shared" si="53"/>
        <v>0</v>
      </c>
      <c r="C144" s="22">
        <f t="shared" si="53"/>
        <v>0</v>
      </c>
      <c r="D144" s="22">
        <f t="shared" ref="D144:K144" si="59">SUM(D145:D148)</f>
        <v>0</v>
      </c>
      <c r="E144" s="22">
        <f t="shared" si="59"/>
        <v>0</v>
      </c>
      <c r="F144" s="22">
        <f t="shared" si="59"/>
        <v>0</v>
      </c>
      <c r="G144" s="22">
        <f t="shared" si="59"/>
        <v>0</v>
      </c>
      <c r="H144" s="22">
        <f t="shared" si="59"/>
        <v>0</v>
      </c>
      <c r="I144" s="22">
        <f t="shared" si="59"/>
        <v>0</v>
      </c>
      <c r="J144" s="22">
        <f t="shared" si="59"/>
        <v>0</v>
      </c>
      <c r="K144" s="22">
        <f t="shared" si="59"/>
        <v>0</v>
      </c>
      <c r="L144" s="23" t="str">
        <f t="shared" si="54"/>
        <v/>
      </c>
      <c r="N144" s="31"/>
      <c r="O144" s="35"/>
    </row>
    <row r="145" spans="1:15">
      <c r="A145" s="28" t="s">
        <v>28</v>
      </c>
      <c r="B145" s="25">
        <f t="shared" si="53"/>
        <v>0</v>
      </c>
      <c r="C145" s="25">
        <f t="shared" si="53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4"/>
        <v/>
      </c>
      <c r="N145" s="31"/>
      <c r="O145" s="35"/>
    </row>
    <row r="146" spans="1:15">
      <c r="A146" s="28" t="s">
        <v>29</v>
      </c>
      <c r="B146" s="25">
        <f t="shared" si="53"/>
        <v>0</v>
      </c>
      <c r="C146" s="25">
        <f t="shared" si="53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4"/>
        <v/>
      </c>
      <c r="N146" s="31"/>
      <c r="O146" s="35"/>
    </row>
    <row r="147" spans="1:15">
      <c r="A147" s="28" t="s">
        <v>30</v>
      </c>
      <c r="B147" s="25">
        <f t="shared" si="53"/>
        <v>0</v>
      </c>
      <c r="C147" s="25">
        <f t="shared" si="53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4"/>
        <v/>
      </c>
      <c r="N147" s="31"/>
      <c r="O147" s="35"/>
    </row>
    <row r="148" spans="1:15" ht="19.5" thickBot="1">
      <c r="A148" s="28" t="s">
        <v>31</v>
      </c>
      <c r="B148" s="25">
        <f t="shared" si="53"/>
        <v>0</v>
      </c>
      <c r="C148" s="25">
        <f t="shared" si="53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4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0">+E136+E131</f>
        <v>0</v>
      </c>
      <c r="F149" s="30">
        <f t="shared" si="60"/>
        <v>0</v>
      </c>
      <c r="G149" s="30">
        <f t="shared" si="60"/>
        <v>0</v>
      </c>
      <c r="H149" s="30">
        <f t="shared" si="60"/>
        <v>0</v>
      </c>
      <c r="I149" s="30">
        <f t="shared" si="60"/>
        <v>0</v>
      </c>
      <c r="J149" s="30">
        <f t="shared" si="60"/>
        <v>0</v>
      </c>
      <c r="K149" s="30">
        <f t="shared" si="60"/>
        <v>0</v>
      </c>
      <c r="L149" s="39" t="str">
        <f t="shared" si="54"/>
        <v/>
      </c>
      <c r="N149" s="31"/>
      <c r="O149" s="35"/>
    </row>
    <row r="150" spans="1:15">
      <c r="N150" s="31"/>
      <c r="O150" s="35"/>
    </row>
    <row r="151" spans="1:1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  <c r="N151" s="31"/>
      <c r="O151" s="35"/>
    </row>
    <row r="152" spans="1:15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N152" s="31"/>
      <c r="O152" s="35"/>
    </row>
    <row r="153" spans="1: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  <c r="N153" s="31"/>
      <c r="O153" s="35"/>
    </row>
    <row r="154" spans="1:15">
      <c r="A154" s="156" t="s">
        <v>34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  <c r="N154" s="31"/>
      <c r="O154" s="35"/>
    </row>
    <row r="155" spans="1:15">
      <c r="A155" s="159" t="str">
        <f>+A5</f>
        <v>หน่วยงาน : สำนักพัฒนาเทคนิคศึกษา</v>
      </c>
      <c r="B155" s="160"/>
      <c r="C155" s="160"/>
      <c r="D155" s="161"/>
      <c r="E155" s="176" t="s">
        <v>3</v>
      </c>
      <c r="F155" s="176"/>
      <c r="G155" s="176"/>
      <c r="H155" s="4"/>
      <c r="I155" s="4"/>
      <c r="J155" s="4"/>
      <c r="K155" s="4"/>
      <c r="L155" s="5"/>
      <c r="N155" s="31"/>
      <c r="O155" s="35"/>
    </row>
    <row r="156" spans="1:15">
      <c r="A156" s="6" t="s">
        <v>40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  <c r="N156" s="31"/>
      <c r="O156" s="35"/>
    </row>
    <row r="157" spans="1:1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  <c r="N159" s="31"/>
      <c r="O159" s="35"/>
    </row>
    <row r="160" spans="1:1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1">SUM(D162:D164)</f>
        <v>0</v>
      </c>
      <c r="E161" s="22">
        <f t="shared" si="61"/>
        <v>0</v>
      </c>
      <c r="F161" s="22">
        <f t="shared" si="61"/>
        <v>0</v>
      </c>
      <c r="G161" s="22">
        <f t="shared" si="61"/>
        <v>0</v>
      </c>
      <c r="H161" s="22">
        <f t="shared" si="61"/>
        <v>0</v>
      </c>
      <c r="I161" s="22">
        <f t="shared" si="61"/>
        <v>0</v>
      </c>
      <c r="J161" s="22">
        <f t="shared" si="61"/>
        <v>0</v>
      </c>
      <c r="K161" s="22">
        <f t="shared" si="61"/>
        <v>0</v>
      </c>
      <c r="L161" s="23" t="str">
        <f>IF(C161&gt;0,FIXED(C161/B161*100,2),"")</f>
        <v/>
      </c>
      <c r="N161" s="31"/>
      <c r="O161" s="35"/>
    </row>
    <row r="162" spans="1:15">
      <c r="A162" s="24" t="s">
        <v>17</v>
      </c>
      <c r="B162" s="25">
        <f t="shared" ref="B162:C178" si="62">+D162+F162+H162+J162</f>
        <v>0</v>
      </c>
      <c r="C162" s="25">
        <f t="shared" si="62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3">IF(C162&gt;0,FIXED(C162/B162*100,2),"")</f>
        <v/>
      </c>
      <c r="N162" s="31"/>
      <c r="O162" s="35"/>
    </row>
    <row r="163" spans="1:15">
      <c r="A163" s="24" t="s">
        <v>18</v>
      </c>
      <c r="B163" s="25">
        <f t="shared" si="62"/>
        <v>0</v>
      </c>
      <c r="C163" s="25">
        <f t="shared" si="62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3"/>
        <v/>
      </c>
      <c r="N163" s="31"/>
      <c r="O163" s="35"/>
    </row>
    <row r="164" spans="1:15">
      <c r="A164" s="24" t="s">
        <v>140</v>
      </c>
      <c r="B164" s="25">
        <f t="shared" si="62"/>
        <v>0</v>
      </c>
      <c r="C164" s="25">
        <f t="shared" si="62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3"/>
        <v/>
      </c>
      <c r="N164" s="31"/>
      <c r="O164" s="35"/>
    </row>
    <row r="165" spans="1:15">
      <c r="A165" s="21" t="s">
        <v>19</v>
      </c>
      <c r="B165" s="22">
        <f t="shared" si="62"/>
        <v>0</v>
      </c>
      <c r="C165" s="22">
        <f t="shared" si="62"/>
        <v>0</v>
      </c>
      <c r="D165" s="22">
        <f t="shared" ref="D165:K165" si="64">+D166</f>
        <v>0</v>
      </c>
      <c r="E165" s="22">
        <f t="shared" si="64"/>
        <v>0</v>
      </c>
      <c r="F165" s="22">
        <f t="shared" si="64"/>
        <v>0</v>
      </c>
      <c r="G165" s="22">
        <f t="shared" si="64"/>
        <v>0</v>
      </c>
      <c r="H165" s="22">
        <f t="shared" si="64"/>
        <v>0</v>
      </c>
      <c r="I165" s="22">
        <f t="shared" si="64"/>
        <v>0</v>
      </c>
      <c r="J165" s="22">
        <f t="shared" si="64"/>
        <v>0</v>
      </c>
      <c r="K165" s="22">
        <f t="shared" si="64"/>
        <v>0</v>
      </c>
      <c r="L165" s="23" t="str">
        <f t="shared" si="63"/>
        <v/>
      </c>
      <c r="N165" s="31"/>
      <c r="O165" s="35"/>
    </row>
    <row r="166" spans="1:15">
      <c r="A166" s="21" t="s">
        <v>20</v>
      </c>
      <c r="B166" s="22">
        <f t="shared" si="62"/>
        <v>0</v>
      </c>
      <c r="C166" s="22">
        <f t="shared" si="62"/>
        <v>0</v>
      </c>
      <c r="D166" s="22">
        <f t="shared" ref="D166:K166" si="65">+D167+D170+D171+D174</f>
        <v>0</v>
      </c>
      <c r="E166" s="22">
        <f t="shared" si="65"/>
        <v>0</v>
      </c>
      <c r="F166" s="22">
        <f t="shared" si="65"/>
        <v>0</v>
      </c>
      <c r="G166" s="22">
        <f t="shared" si="65"/>
        <v>0</v>
      </c>
      <c r="H166" s="22">
        <f t="shared" si="65"/>
        <v>0</v>
      </c>
      <c r="I166" s="22">
        <f t="shared" si="65"/>
        <v>0</v>
      </c>
      <c r="J166" s="22">
        <f t="shared" si="65"/>
        <v>0</v>
      </c>
      <c r="K166" s="22">
        <f t="shared" si="65"/>
        <v>0</v>
      </c>
      <c r="L166" s="23" t="str">
        <f t="shared" si="63"/>
        <v/>
      </c>
      <c r="N166" s="31"/>
      <c r="O166" s="35"/>
    </row>
    <row r="167" spans="1:15">
      <c r="A167" s="21" t="s">
        <v>21</v>
      </c>
      <c r="B167" s="22">
        <f t="shared" si="62"/>
        <v>0</v>
      </c>
      <c r="C167" s="22">
        <f t="shared" si="62"/>
        <v>0</v>
      </c>
      <c r="D167" s="22">
        <f t="shared" ref="D167:K167" si="66">+D168+D169</f>
        <v>0</v>
      </c>
      <c r="E167" s="22">
        <f t="shared" si="66"/>
        <v>0</v>
      </c>
      <c r="F167" s="22">
        <f t="shared" si="66"/>
        <v>0</v>
      </c>
      <c r="G167" s="22">
        <f t="shared" si="66"/>
        <v>0</v>
      </c>
      <c r="H167" s="22">
        <f t="shared" si="66"/>
        <v>0</v>
      </c>
      <c r="I167" s="22">
        <f t="shared" si="66"/>
        <v>0</v>
      </c>
      <c r="J167" s="22">
        <f t="shared" si="66"/>
        <v>0</v>
      </c>
      <c r="K167" s="22">
        <f t="shared" si="66"/>
        <v>0</v>
      </c>
      <c r="L167" s="23" t="str">
        <f t="shared" si="63"/>
        <v/>
      </c>
      <c r="N167" s="31"/>
      <c r="O167" s="35"/>
    </row>
    <row r="168" spans="1:15">
      <c r="A168" s="24" t="s">
        <v>22</v>
      </c>
      <c r="B168" s="25">
        <f t="shared" si="62"/>
        <v>0</v>
      </c>
      <c r="C168" s="25">
        <f t="shared" si="62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3"/>
        <v/>
      </c>
      <c r="N168" s="31"/>
      <c r="O168" s="35"/>
    </row>
    <row r="169" spans="1:15">
      <c r="A169" s="26" t="s">
        <v>23</v>
      </c>
      <c r="B169" s="25">
        <f t="shared" si="62"/>
        <v>0</v>
      </c>
      <c r="C169" s="25">
        <f t="shared" si="62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3"/>
        <v/>
      </c>
      <c r="N169" s="31"/>
      <c r="O169" s="35"/>
    </row>
    <row r="170" spans="1:15">
      <c r="A170" s="24" t="s">
        <v>141</v>
      </c>
      <c r="B170" s="25">
        <f t="shared" si="62"/>
        <v>0</v>
      </c>
      <c r="C170" s="25">
        <f t="shared" si="62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3"/>
        <v/>
      </c>
      <c r="N170" s="31"/>
      <c r="O170" s="35"/>
    </row>
    <row r="171" spans="1:15">
      <c r="A171" s="21" t="s">
        <v>24</v>
      </c>
      <c r="B171" s="22">
        <f t="shared" si="62"/>
        <v>0</v>
      </c>
      <c r="C171" s="22">
        <f t="shared" si="62"/>
        <v>0</v>
      </c>
      <c r="D171" s="22">
        <f t="shared" ref="D171:K171" si="67">+D172+D173</f>
        <v>0</v>
      </c>
      <c r="E171" s="22">
        <f t="shared" si="67"/>
        <v>0</v>
      </c>
      <c r="F171" s="22">
        <f t="shared" si="67"/>
        <v>0</v>
      </c>
      <c r="G171" s="22">
        <f t="shared" si="67"/>
        <v>0</v>
      </c>
      <c r="H171" s="22">
        <f t="shared" si="67"/>
        <v>0</v>
      </c>
      <c r="I171" s="22">
        <f t="shared" si="67"/>
        <v>0</v>
      </c>
      <c r="J171" s="22">
        <f t="shared" si="67"/>
        <v>0</v>
      </c>
      <c r="K171" s="22">
        <f t="shared" si="67"/>
        <v>0</v>
      </c>
      <c r="L171" s="23" t="str">
        <f t="shared" si="63"/>
        <v/>
      </c>
      <c r="N171" s="31"/>
      <c r="O171" s="35"/>
    </row>
    <row r="172" spans="1:15">
      <c r="A172" s="28" t="s">
        <v>25</v>
      </c>
      <c r="B172" s="25">
        <f t="shared" si="62"/>
        <v>0</v>
      </c>
      <c r="C172" s="25">
        <f t="shared" si="62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3"/>
        <v/>
      </c>
      <c r="N172" s="31"/>
      <c r="O172" s="35"/>
    </row>
    <row r="173" spans="1:15">
      <c r="A173" s="28" t="s">
        <v>26</v>
      </c>
      <c r="B173" s="25">
        <f t="shared" si="62"/>
        <v>0</v>
      </c>
      <c r="C173" s="25">
        <f t="shared" si="62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3"/>
        <v/>
      </c>
      <c r="N173" s="31"/>
      <c r="O173" s="35"/>
    </row>
    <row r="174" spans="1:15">
      <c r="A174" s="21" t="s">
        <v>27</v>
      </c>
      <c r="B174" s="22">
        <f t="shared" si="62"/>
        <v>0</v>
      </c>
      <c r="C174" s="22">
        <f t="shared" si="62"/>
        <v>0</v>
      </c>
      <c r="D174" s="22">
        <f t="shared" ref="D174:K174" si="68">SUM(D175:D178)</f>
        <v>0</v>
      </c>
      <c r="E174" s="22">
        <f t="shared" si="68"/>
        <v>0</v>
      </c>
      <c r="F174" s="22">
        <f t="shared" si="68"/>
        <v>0</v>
      </c>
      <c r="G174" s="22">
        <f t="shared" si="68"/>
        <v>0</v>
      </c>
      <c r="H174" s="22">
        <f t="shared" si="68"/>
        <v>0</v>
      </c>
      <c r="I174" s="22">
        <f t="shared" si="68"/>
        <v>0</v>
      </c>
      <c r="J174" s="22">
        <f t="shared" si="68"/>
        <v>0</v>
      </c>
      <c r="K174" s="22">
        <f t="shared" si="68"/>
        <v>0</v>
      </c>
      <c r="L174" s="23" t="str">
        <f t="shared" si="63"/>
        <v/>
      </c>
      <c r="N174" s="31"/>
      <c r="O174" s="35"/>
    </row>
    <row r="175" spans="1:15">
      <c r="A175" s="28" t="s">
        <v>28</v>
      </c>
      <c r="B175" s="25">
        <f t="shared" si="62"/>
        <v>0</v>
      </c>
      <c r="C175" s="25">
        <f t="shared" si="62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3"/>
        <v/>
      </c>
      <c r="N175" s="31"/>
      <c r="O175" s="35"/>
    </row>
    <row r="176" spans="1:15">
      <c r="A176" s="28" t="s">
        <v>29</v>
      </c>
      <c r="B176" s="25">
        <f t="shared" si="62"/>
        <v>0</v>
      </c>
      <c r="C176" s="25">
        <f t="shared" si="62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3"/>
        <v/>
      </c>
      <c r="N176" s="31"/>
      <c r="O176" s="35"/>
    </row>
    <row r="177" spans="1:15">
      <c r="A177" s="28" t="s">
        <v>30</v>
      </c>
      <c r="B177" s="25">
        <f t="shared" si="62"/>
        <v>0</v>
      </c>
      <c r="C177" s="25">
        <f t="shared" si="62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3"/>
        <v/>
      </c>
      <c r="N177" s="31"/>
      <c r="O177" s="35"/>
    </row>
    <row r="178" spans="1:15" ht="19.5" thickBot="1">
      <c r="A178" s="28" t="s">
        <v>31</v>
      </c>
      <c r="B178" s="25">
        <f t="shared" si="62"/>
        <v>0</v>
      </c>
      <c r="C178" s="25">
        <f t="shared" si="62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3"/>
        <v/>
      </c>
      <c r="N178" s="31"/>
      <c r="O178" s="35"/>
    </row>
    <row r="179" spans="1:1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69">+E166+E161</f>
        <v>0</v>
      </c>
      <c r="F179" s="30">
        <f t="shared" si="69"/>
        <v>0</v>
      </c>
      <c r="G179" s="30">
        <f t="shared" si="69"/>
        <v>0</v>
      </c>
      <c r="H179" s="30">
        <f t="shared" si="69"/>
        <v>0</v>
      </c>
      <c r="I179" s="30">
        <f t="shared" si="69"/>
        <v>0</v>
      </c>
      <c r="J179" s="30">
        <f t="shared" si="69"/>
        <v>0</v>
      </c>
      <c r="K179" s="30">
        <f t="shared" si="69"/>
        <v>0</v>
      </c>
      <c r="L179" s="39" t="str">
        <f t="shared" si="63"/>
        <v/>
      </c>
      <c r="N179" s="31"/>
      <c r="O179" s="35"/>
    </row>
    <row r="180" spans="1:15">
      <c r="N180" s="31"/>
      <c r="O180" s="35"/>
    </row>
    <row r="181" spans="1:1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  <c r="N181" s="31"/>
      <c r="O181" s="35"/>
    </row>
    <row r="182" spans="1:15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N182" s="31"/>
      <c r="O182" s="35"/>
    </row>
    <row r="183" spans="1: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  <c r="N183" s="31"/>
      <c r="O183" s="35"/>
    </row>
    <row r="184" spans="1:15">
      <c r="A184" s="156" t="s">
        <v>36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  <c r="N184" s="31"/>
      <c r="O184" s="35"/>
    </row>
    <row r="185" spans="1:15">
      <c r="A185" s="159" t="str">
        <f>+A5</f>
        <v>หน่วยงาน : สำนักพัฒนาเทคนิคศึกษา</v>
      </c>
      <c r="B185" s="160"/>
      <c r="C185" s="160"/>
      <c r="D185" s="161"/>
      <c r="E185" s="176" t="s">
        <v>3</v>
      </c>
      <c r="F185" s="176"/>
      <c r="G185" s="176"/>
      <c r="H185" s="4"/>
      <c r="I185" s="4"/>
      <c r="J185" s="4"/>
      <c r="K185" s="4"/>
      <c r="L185" s="5"/>
      <c r="N185" s="31"/>
      <c r="O185" s="35"/>
    </row>
    <row r="186" spans="1:15">
      <c r="A186" s="6" t="s">
        <v>42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  <c r="N186" s="31"/>
      <c r="O186" s="35"/>
    </row>
    <row r="187" spans="1:1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  <c r="N189" s="31"/>
      <c r="O189" s="35"/>
    </row>
    <row r="190" spans="1:1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>
      <c r="A191" s="21" t="s">
        <v>16</v>
      </c>
      <c r="B191" s="22">
        <f t="shared" ref="B191:C208" si="70">+D191+F191+H191+J191</f>
        <v>0</v>
      </c>
      <c r="C191" s="22">
        <f t="shared" si="70"/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  <c r="N191" s="31"/>
      <c r="O191" s="35"/>
    </row>
    <row r="192" spans="1:15">
      <c r="A192" s="24" t="s">
        <v>17</v>
      </c>
      <c r="B192" s="25">
        <f t="shared" si="70"/>
        <v>0</v>
      </c>
      <c r="C192" s="25">
        <f t="shared" si="70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>IF(C192&gt;0,FIXED(C192/B192*100,2),"")</f>
        <v/>
      </c>
      <c r="N192" s="31"/>
      <c r="O192" s="35"/>
    </row>
    <row r="193" spans="1:15">
      <c r="A193" s="24" t="s">
        <v>18</v>
      </c>
      <c r="B193" s="25">
        <f t="shared" si="70"/>
        <v>0</v>
      </c>
      <c r="C193" s="25">
        <f t="shared" si="70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09" si="72">IF(C193&gt;0,FIXED(C193/B193*100,2),"")</f>
        <v/>
      </c>
      <c r="N193" s="31"/>
      <c r="O193" s="35"/>
    </row>
    <row r="194" spans="1:15">
      <c r="A194" s="24" t="s">
        <v>140</v>
      </c>
      <c r="B194" s="25">
        <f t="shared" si="70"/>
        <v>0</v>
      </c>
      <c r="C194" s="25">
        <f t="shared" si="70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2"/>
        <v/>
      </c>
      <c r="N194" s="31"/>
      <c r="O194" s="35"/>
    </row>
    <row r="195" spans="1:15">
      <c r="A195" s="21" t="s">
        <v>19</v>
      </c>
      <c r="B195" s="22">
        <f t="shared" si="70"/>
        <v>0</v>
      </c>
      <c r="C195" s="22">
        <f t="shared" si="70"/>
        <v>0</v>
      </c>
      <c r="D195" s="22">
        <f t="shared" ref="D195:K195" si="73">+D196</f>
        <v>0</v>
      </c>
      <c r="E195" s="22">
        <f t="shared" si="73"/>
        <v>0</v>
      </c>
      <c r="F195" s="22">
        <f t="shared" si="73"/>
        <v>0</v>
      </c>
      <c r="G195" s="22">
        <f t="shared" si="73"/>
        <v>0</v>
      </c>
      <c r="H195" s="22">
        <f t="shared" si="73"/>
        <v>0</v>
      </c>
      <c r="I195" s="22">
        <f t="shared" si="73"/>
        <v>0</v>
      </c>
      <c r="J195" s="22">
        <f t="shared" si="73"/>
        <v>0</v>
      </c>
      <c r="K195" s="22">
        <f t="shared" si="73"/>
        <v>0</v>
      </c>
      <c r="L195" s="23" t="str">
        <f t="shared" si="72"/>
        <v/>
      </c>
      <c r="N195" s="31"/>
      <c r="O195" s="35"/>
    </row>
    <row r="196" spans="1:15">
      <c r="A196" s="21" t="s">
        <v>20</v>
      </c>
      <c r="B196" s="22">
        <f t="shared" si="70"/>
        <v>0</v>
      </c>
      <c r="C196" s="22">
        <f t="shared" si="70"/>
        <v>0</v>
      </c>
      <c r="D196" s="22">
        <f t="shared" ref="D196:K196" si="74">+D197+D200+D201+D204</f>
        <v>0</v>
      </c>
      <c r="E196" s="22">
        <f t="shared" si="74"/>
        <v>0</v>
      </c>
      <c r="F196" s="22">
        <f t="shared" si="74"/>
        <v>0</v>
      </c>
      <c r="G196" s="22">
        <f t="shared" si="74"/>
        <v>0</v>
      </c>
      <c r="H196" s="22">
        <f t="shared" si="74"/>
        <v>0</v>
      </c>
      <c r="I196" s="22">
        <f t="shared" si="74"/>
        <v>0</v>
      </c>
      <c r="J196" s="22">
        <f t="shared" si="74"/>
        <v>0</v>
      </c>
      <c r="K196" s="22">
        <f t="shared" si="74"/>
        <v>0</v>
      </c>
      <c r="L196" s="23" t="str">
        <f t="shared" si="72"/>
        <v/>
      </c>
      <c r="N196" s="31"/>
      <c r="O196" s="35"/>
    </row>
    <row r="197" spans="1:15">
      <c r="A197" s="21" t="s">
        <v>21</v>
      </c>
      <c r="B197" s="22">
        <f t="shared" si="70"/>
        <v>0</v>
      </c>
      <c r="C197" s="22">
        <f t="shared" si="70"/>
        <v>0</v>
      </c>
      <c r="D197" s="22">
        <f t="shared" ref="D197:K197" si="75">+D198+D199</f>
        <v>0</v>
      </c>
      <c r="E197" s="22">
        <f t="shared" si="75"/>
        <v>0</v>
      </c>
      <c r="F197" s="22">
        <f t="shared" si="75"/>
        <v>0</v>
      </c>
      <c r="G197" s="22">
        <f t="shared" si="75"/>
        <v>0</v>
      </c>
      <c r="H197" s="22">
        <f t="shared" si="75"/>
        <v>0</v>
      </c>
      <c r="I197" s="22">
        <f t="shared" si="75"/>
        <v>0</v>
      </c>
      <c r="J197" s="22">
        <f t="shared" si="75"/>
        <v>0</v>
      </c>
      <c r="K197" s="22">
        <f t="shared" si="75"/>
        <v>0</v>
      </c>
      <c r="L197" s="23" t="str">
        <f t="shared" si="72"/>
        <v/>
      </c>
      <c r="N197" s="31"/>
      <c r="O197" s="35"/>
    </row>
    <row r="198" spans="1:15">
      <c r="A198" s="24" t="s">
        <v>22</v>
      </c>
      <c r="B198" s="25">
        <f t="shared" si="70"/>
        <v>0</v>
      </c>
      <c r="C198" s="25">
        <f t="shared" si="70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2"/>
        <v/>
      </c>
      <c r="N198" s="31"/>
      <c r="O198" s="35"/>
    </row>
    <row r="199" spans="1:15">
      <c r="A199" s="26" t="s">
        <v>23</v>
      </c>
      <c r="B199" s="25">
        <f t="shared" si="70"/>
        <v>0</v>
      </c>
      <c r="C199" s="25">
        <f t="shared" si="70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2"/>
        <v/>
      </c>
      <c r="N199" s="31"/>
      <c r="O199" s="35"/>
    </row>
    <row r="200" spans="1:15">
      <c r="A200" s="24" t="s">
        <v>141</v>
      </c>
      <c r="B200" s="25">
        <f t="shared" si="70"/>
        <v>0</v>
      </c>
      <c r="C200" s="25">
        <f t="shared" si="70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2"/>
        <v/>
      </c>
      <c r="N200" s="31"/>
      <c r="O200" s="35"/>
    </row>
    <row r="201" spans="1:15">
      <c r="A201" s="21" t="s">
        <v>24</v>
      </c>
      <c r="B201" s="22">
        <f t="shared" si="70"/>
        <v>0</v>
      </c>
      <c r="C201" s="22">
        <f t="shared" si="70"/>
        <v>0</v>
      </c>
      <c r="D201" s="22">
        <f t="shared" ref="D201:K201" si="76">+D202+D203</f>
        <v>0</v>
      </c>
      <c r="E201" s="22">
        <f t="shared" si="76"/>
        <v>0</v>
      </c>
      <c r="F201" s="22">
        <f t="shared" si="76"/>
        <v>0</v>
      </c>
      <c r="G201" s="22">
        <f t="shared" si="76"/>
        <v>0</v>
      </c>
      <c r="H201" s="22">
        <f t="shared" si="76"/>
        <v>0</v>
      </c>
      <c r="I201" s="22">
        <f t="shared" si="76"/>
        <v>0</v>
      </c>
      <c r="J201" s="22">
        <f t="shared" si="76"/>
        <v>0</v>
      </c>
      <c r="K201" s="22">
        <f t="shared" si="76"/>
        <v>0</v>
      </c>
      <c r="L201" s="23" t="str">
        <f t="shared" si="72"/>
        <v/>
      </c>
      <c r="N201" s="31"/>
      <c r="O201" s="35"/>
    </row>
    <row r="202" spans="1:15">
      <c r="A202" s="28" t="s">
        <v>25</v>
      </c>
      <c r="B202" s="25">
        <f t="shared" si="70"/>
        <v>0</v>
      </c>
      <c r="C202" s="25">
        <f t="shared" si="70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2"/>
        <v/>
      </c>
      <c r="N202" s="31"/>
      <c r="O202" s="35"/>
    </row>
    <row r="203" spans="1:15">
      <c r="A203" s="28" t="s">
        <v>26</v>
      </c>
      <c r="B203" s="25">
        <f t="shared" si="70"/>
        <v>0</v>
      </c>
      <c r="C203" s="25">
        <f t="shared" si="70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2"/>
        <v/>
      </c>
      <c r="N203" s="31"/>
      <c r="O203" s="35"/>
    </row>
    <row r="204" spans="1:15">
      <c r="A204" s="21" t="s">
        <v>27</v>
      </c>
      <c r="B204" s="22">
        <f t="shared" si="70"/>
        <v>0</v>
      </c>
      <c r="C204" s="22">
        <f t="shared" si="70"/>
        <v>0</v>
      </c>
      <c r="D204" s="22">
        <f t="shared" ref="D204:K204" si="77">SUM(D205:D208)</f>
        <v>0</v>
      </c>
      <c r="E204" s="22">
        <f t="shared" si="77"/>
        <v>0</v>
      </c>
      <c r="F204" s="22">
        <f t="shared" si="77"/>
        <v>0</v>
      </c>
      <c r="G204" s="22">
        <f t="shared" si="77"/>
        <v>0</v>
      </c>
      <c r="H204" s="22">
        <f t="shared" si="77"/>
        <v>0</v>
      </c>
      <c r="I204" s="22">
        <f t="shared" si="77"/>
        <v>0</v>
      </c>
      <c r="J204" s="22">
        <f t="shared" si="77"/>
        <v>0</v>
      </c>
      <c r="K204" s="22">
        <f t="shared" si="77"/>
        <v>0</v>
      </c>
      <c r="L204" s="23" t="str">
        <f t="shared" si="72"/>
        <v/>
      </c>
      <c r="N204" s="31"/>
      <c r="O204" s="35"/>
    </row>
    <row r="205" spans="1:15">
      <c r="A205" s="28" t="s">
        <v>80</v>
      </c>
      <c r="B205" s="25">
        <f t="shared" si="70"/>
        <v>0</v>
      </c>
      <c r="C205" s="25">
        <f t="shared" si="70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2"/>
        <v/>
      </c>
      <c r="N205" s="31"/>
      <c r="O205" s="35"/>
    </row>
    <row r="206" spans="1:15">
      <c r="A206" s="28" t="s">
        <v>29</v>
      </c>
      <c r="B206" s="25">
        <f t="shared" si="70"/>
        <v>0</v>
      </c>
      <c r="C206" s="25">
        <f t="shared" si="70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2"/>
        <v/>
      </c>
      <c r="N206" s="31"/>
      <c r="O206" s="35"/>
    </row>
    <row r="207" spans="1:15">
      <c r="A207" s="28" t="s">
        <v>30</v>
      </c>
      <c r="B207" s="25">
        <f t="shared" si="70"/>
        <v>0</v>
      </c>
      <c r="C207" s="25">
        <f t="shared" si="70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2"/>
        <v/>
      </c>
      <c r="N207" s="31"/>
      <c r="O207" s="35"/>
    </row>
    <row r="208" spans="1:15" ht="19.5" thickBot="1">
      <c r="A208" s="28" t="s">
        <v>31</v>
      </c>
      <c r="B208" s="25">
        <f t="shared" si="70"/>
        <v>0</v>
      </c>
      <c r="C208" s="25">
        <f t="shared" si="70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2"/>
        <v/>
      </c>
      <c r="N208" s="31"/>
      <c r="O208" s="35"/>
    </row>
    <row r="209" spans="1:15">
      <c r="A209" s="29" t="s">
        <v>32</v>
      </c>
      <c r="B209" s="30">
        <f t="shared" ref="B209:K209" si="78">+B196+B191</f>
        <v>0</v>
      </c>
      <c r="C209" s="30">
        <f t="shared" si="78"/>
        <v>0</v>
      </c>
      <c r="D209" s="30">
        <f t="shared" si="78"/>
        <v>0</v>
      </c>
      <c r="E209" s="30">
        <f t="shared" si="78"/>
        <v>0</v>
      </c>
      <c r="F209" s="30">
        <f t="shared" si="78"/>
        <v>0</v>
      </c>
      <c r="G209" s="30">
        <f t="shared" si="78"/>
        <v>0</v>
      </c>
      <c r="H209" s="30">
        <f t="shared" si="78"/>
        <v>0</v>
      </c>
      <c r="I209" s="30">
        <f t="shared" si="78"/>
        <v>0</v>
      </c>
      <c r="J209" s="30">
        <f t="shared" si="78"/>
        <v>0</v>
      </c>
      <c r="K209" s="30">
        <f t="shared" si="78"/>
        <v>0</v>
      </c>
      <c r="L209" s="39" t="str">
        <f t="shared" si="72"/>
        <v/>
      </c>
      <c r="N209" s="31"/>
      <c r="O209" s="35"/>
    </row>
    <row r="210" spans="1:15">
      <c r="N210" s="31"/>
      <c r="O210" s="35"/>
    </row>
    <row r="211" spans="1:1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3" t="s">
        <v>0</v>
      </c>
      <c r="L211" s="153"/>
      <c r="N211" s="31"/>
      <c r="O211" s="35"/>
    </row>
    <row r="212" spans="1:15">
      <c r="A212" s="154" t="s">
        <v>142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N212" s="31"/>
      <c r="O212" s="35"/>
    </row>
    <row r="213" spans="1: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55" t="s">
        <v>1</v>
      </c>
      <c r="L213" s="155"/>
      <c r="N213" s="31"/>
      <c r="O213" s="35"/>
    </row>
    <row r="214" spans="1:15">
      <c r="A214" s="156" t="s">
        <v>37</v>
      </c>
      <c r="B214" s="156"/>
      <c r="C214" s="156"/>
      <c r="D214" s="156"/>
      <c r="E214" s="157" t="s">
        <v>2</v>
      </c>
      <c r="F214" s="157"/>
      <c r="G214" s="157"/>
      <c r="H214" s="157"/>
      <c r="I214" s="157"/>
      <c r="J214" s="157"/>
      <c r="K214" s="157"/>
      <c r="L214" s="158"/>
      <c r="N214" s="31"/>
      <c r="O214" s="35"/>
    </row>
    <row r="215" spans="1:15">
      <c r="A215" s="159" t="str">
        <f>+A5</f>
        <v>หน่วยงาน : สำนักพัฒนาเทคนิคศึกษา</v>
      </c>
      <c r="B215" s="160"/>
      <c r="C215" s="160"/>
      <c r="D215" s="161"/>
      <c r="E215" s="176" t="s">
        <v>3</v>
      </c>
      <c r="F215" s="176"/>
      <c r="G215" s="176"/>
      <c r="H215" s="4"/>
      <c r="I215" s="4"/>
      <c r="J215" s="4"/>
      <c r="K215" s="4"/>
      <c r="L215" s="5"/>
      <c r="N215" s="31"/>
      <c r="O215" s="35"/>
    </row>
    <row r="216" spans="1:15">
      <c r="A216" s="6" t="s">
        <v>43</v>
      </c>
      <c r="B216" s="7"/>
      <c r="C216" s="7"/>
      <c r="D216" s="8"/>
      <c r="E216" s="177" t="s">
        <v>4</v>
      </c>
      <c r="F216" s="177"/>
      <c r="G216" s="177"/>
      <c r="H216" s="9"/>
      <c r="I216" s="9"/>
      <c r="J216" s="9"/>
      <c r="K216" s="9"/>
      <c r="L216" s="10"/>
      <c r="N216" s="31"/>
      <c r="O216" s="35"/>
    </row>
    <row r="217" spans="1:1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N217" s="31"/>
      <c r="O217" s="35"/>
    </row>
    <row r="218" spans="1:1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N218" s="31"/>
      <c r="O218" s="35"/>
    </row>
    <row r="219" spans="1:15">
      <c r="A219" s="16" t="s">
        <v>6</v>
      </c>
      <c r="B219" s="151" t="s">
        <v>7</v>
      </c>
      <c r="C219" s="152"/>
      <c r="D219" s="151" t="s">
        <v>8</v>
      </c>
      <c r="E219" s="152"/>
      <c r="F219" s="151" t="s">
        <v>9</v>
      </c>
      <c r="G219" s="152"/>
      <c r="H219" s="151" t="s">
        <v>10</v>
      </c>
      <c r="I219" s="152"/>
      <c r="J219" s="151" t="s">
        <v>11</v>
      </c>
      <c r="K219" s="152"/>
      <c r="L219" s="17" t="s">
        <v>12</v>
      </c>
      <c r="N219" s="31"/>
      <c r="O219" s="35"/>
    </row>
    <row r="220" spans="1:1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N220" s="31"/>
      <c r="O220" s="35"/>
    </row>
    <row r="221" spans="1:15">
      <c r="A221" s="21" t="s">
        <v>16</v>
      </c>
      <c r="B221" s="22">
        <f t="shared" ref="B221:B238" si="79">+D221+F221+H221+J221</f>
        <v>0</v>
      </c>
      <c r="C221" s="22">
        <f t="shared" ref="C221:C238" si="80">+E221+G221+I221+K221</f>
        <v>0</v>
      </c>
      <c r="D221" s="22">
        <f t="shared" ref="D221:K221" si="81">SUM(D222:D224)</f>
        <v>0</v>
      </c>
      <c r="E221" s="22">
        <f t="shared" si="81"/>
        <v>0</v>
      </c>
      <c r="F221" s="22">
        <f t="shared" si="81"/>
        <v>0</v>
      </c>
      <c r="G221" s="22">
        <f t="shared" si="81"/>
        <v>0</v>
      </c>
      <c r="H221" s="22">
        <f t="shared" si="81"/>
        <v>0</v>
      </c>
      <c r="I221" s="22">
        <f t="shared" si="81"/>
        <v>0</v>
      </c>
      <c r="J221" s="22">
        <f t="shared" si="81"/>
        <v>0</v>
      </c>
      <c r="K221" s="22">
        <f t="shared" si="81"/>
        <v>0</v>
      </c>
      <c r="L221" s="23" t="str">
        <f>IF(C221&gt;0,FIXED(C221/B221*100,2),"")</f>
        <v/>
      </c>
      <c r="N221" s="31"/>
      <c r="O221" s="35"/>
    </row>
    <row r="222" spans="1:15">
      <c r="A222" s="24" t="s">
        <v>17</v>
      </c>
      <c r="B222" s="25">
        <f t="shared" si="79"/>
        <v>0</v>
      </c>
      <c r="C222" s="25">
        <f t="shared" si="80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>IF(C222&gt;0,FIXED(C222/B222*100,2),"")</f>
        <v/>
      </c>
      <c r="N222" s="31"/>
      <c r="O222" s="35"/>
    </row>
    <row r="223" spans="1:15">
      <c r="A223" s="24" t="s">
        <v>18</v>
      </c>
      <c r="B223" s="25">
        <f t="shared" si="79"/>
        <v>0</v>
      </c>
      <c r="C223" s="25">
        <f t="shared" si="80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39" si="82">IF(C223&gt;0,FIXED(C223/B223*100,2),"")</f>
        <v/>
      </c>
      <c r="N223" s="31"/>
      <c r="O223" s="35"/>
    </row>
    <row r="224" spans="1:15">
      <c r="A224" s="24" t="s">
        <v>140</v>
      </c>
      <c r="B224" s="25">
        <f t="shared" si="79"/>
        <v>0</v>
      </c>
      <c r="C224" s="25">
        <f t="shared" si="80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82"/>
        <v/>
      </c>
      <c r="N224" s="31"/>
      <c r="O224" s="35"/>
    </row>
    <row r="225" spans="1:15">
      <c r="A225" s="21" t="s">
        <v>19</v>
      </c>
      <c r="B225" s="22">
        <f t="shared" si="79"/>
        <v>0</v>
      </c>
      <c r="C225" s="22">
        <f t="shared" si="80"/>
        <v>0</v>
      </c>
      <c r="D225" s="22">
        <f t="shared" ref="D225:K225" si="83">+D226</f>
        <v>0</v>
      </c>
      <c r="E225" s="22">
        <f t="shared" si="83"/>
        <v>0</v>
      </c>
      <c r="F225" s="22">
        <f t="shared" si="83"/>
        <v>0</v>
      </c>
      <c r="G225" s="22">
        <f t="shared" si="83"/>
        <v>0</v>
      </c>
      <c r="H225" s="22">
        <f t="shared" si="83"/>
        <v>0</v>
      </c>
      <c r="I225" s="22">
        <f t="shared" si="83"/>
        <v>0</v>
      </c>
      <c r="J225" s="22">
        <f t="shared" si="83"/>
        <v>0</v>
      </c>
      <c r="K225" s="22">
        <f t="shared" si="83"/>
        <v>0</v>
      </c>
      <c r="L225" s="23" t="str">
        <f t="shared" si="82"/>
        <v/>
      </c>
      <c r="N225" s="31"/>
      <c r="O225" s="35"/>
    </row>
    <row r="226" spans="1:15">
      <c r="A226" s="21" t="s">
        <v>20</v>
      </c>
      <c r="B226" s="22">
        <f t="shared" si="79"/>
        <v>0</v>
      </c>
      <c r="C226" s="22">
        <f t="shared" si="80"/>
        <v>0</v>
      </c>
      <c r="D226" s="22">
        <f t="shared" ref="D226:K226" si="84">+D227+D230+D231+D234</f>
        <v>0</v>
      </c>
      <c r="E226" s="22">
        <f t="shared" si="84"/>
        <v>0</v>
      </c>
      <c r="F226" s="22">
        <f t="shared" si="84"/>
        <v>0</v>
      </c>
      <c r="G226" s="22">
        <f t="shared" si="84"/>
        <v>0</v>
      </c>
      <c r="H226" s="22">
        <f t="shared" si="84"/>
        <v>0</v>
      </c>
      <c r="I226" s="22">
        <f t="shared" si="84"/>
        <v>0</v>
      </c>
      <c r="J226" s="22">
        <f t="shared" si="84"/>
        <v>0</v>
      </c>
      <c r="K226" s="22">
        <f t="shared" si="84"/>
        <v>0</v>
      </c>
      <c r="L226" s="23" t="str">
        <f t="shared" si="82"/>
        <v/>
      </c>
      <c r="N226" s="31"/>
      <c r="O226" s="35"/>
    </row>
    <row r="227" spans="1:15">
      <c r="A227" s="21" t="s">
        <v>21</v>
      </c>
      <c r="B227" s="22">
        <f t="shared" si="79"/>
        <v>0</v>
      </c>
      <c r="C227" s="22">
        <f t="shared" si="80"/>
        <v>0</v>
      </c>
      <c r="D227" s="22">
        <f t="shared" ref="D227:K227" si="85">+D228+D229</f>
        <v>0</v>
      </c>
      <c r="E227" s="22">
        <f t="shared" si="85"/>
        <v>0</v>
      </c>
      <c r="F227" s="22">
        <f t="shared" si="85"/>
        <v>0</v>
      </c>
      <c r="G227" s="22">
        <f t="shared" si="85"/>
        <v>0</v>
      </c>
      <c r="H227" s="22">
        <f t="shared" si="85"/>
        <v>0</v>
      </c>
      <c r="I227" s="22">
        <f t="shared" si="85"/>
        <v>0</v>
      </c>
      <c r="J227" s="22">
        <f t="shared" si="85"/>
        <v>0</v>
      </c>
      <c r="K227" s="22">
        <f t="shared" si="85"/>
        <v>0</v>
      </c>
      <c r="L227" s="23" t="str">
        <f t="shared" si="82"/>
        <v/>
      </c>
      <c r="N227" s="31"/>
      <c r="O227" s="35"/>
    </row>
    <row r="228" spans="1:15">
      <c r="A228" s="24" t="s">
        <v>22</v>
      </c>
      <c r="B228" s="25">
        <f t="shared" si="79"/>
        <v>0</v>
      </c>
      <c r="C228" s="25">
        <f t="shared" si="80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82"/>
        <v/>
      </c>
      <c r="N228" s="31"/>
      <c r="O228" s="35"/>
    </row>
    <row r="229" spans="1:15">
      <c r="A229" s="26" t="s">
        <v>23</v>
      </c>
      <c r="B229" s="25">
        <f t="shared" si="79"/>
        <v>0</v>
      </c>
      <c r="C229" s="25">
        <f t="shared" si="80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82"/>
        <v/>
      </c>
      <c r="N229" s="31"/>
      <c r="O229" s="35"/>
    </row>
    <row r="230" spans="1:15">
      <c r="A230" s="24" t="s">
        <v>141</v>
      </c>
      <c r="B230" s="25">
        <f t="shared" si="79"/>
        <v>0</v>
      </c>
      <c r="C230" s="25">
        <f t="shared" si="80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2"/>
        <v/>
      </c>
      <c r="N230" s="31"/>
      <c r="O230" s="35"/>
    </row>
    <row r="231" spans="1:15">
      <c r="A231" s="21" t="s">
        <v>24</v>
      </c>
      <c r="B231" s="22">
        <f t="shared" si="79"/>
        <v>0</v>
      </c>
      <c r="C231" s="22">
        <f t="shared" si="80"/>
        <v>0</v>
      </c>
      <c r="D231" s="22">
        <f t="shared" ref="D231:K231" si="86">+D232+D233</f>
        <v>0</v>
      </c>
      <c r="E231" s="22">
        <f t="shared" si="86"/>
        <v>0</v>
      </c>
      <c r="F231" s="22">
        <f t="shared" si="86"/>
        <v>0</v>
      </c>
      <c r="G231" s="22">
        <f t="shared" si="86"/>
        <v>0</v>
      </c>
      <c r="H231" s="22">
        <f t="shared" si="86"/>
        <v>0</v>
      </c>
      <c r="I231" s="22">
        <f t="shared" si="86"/>
        <v>0</v>
      </c>
      <c r="J231" s="22">
        <f t="shared" si="86"/>
        <v>0</v>
      </c>
      <c r="K231" s="22">
        <f t="shared" si="86"/>
        <v>0</v>
      </c>
      <c r="L231" s="23" t="str">
        <f t="shared" si="82"/>
        <v/>
      </c>
      <c r="N231" s="31"/>
      <c r="O231" s="35"/>
    </row>
    <row r="232" spans="1:15">
      <c r="A232" s="28" t="s">
        <v>25</v>
      </c>
      <c r="B232" s="25">
        <f t="shared" si="79"/>
        <v>0</v>
      </c>
      <c r="C232" s="25">
        <f t="shared" si="80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82"/>
        <v/>
      </c>
      <c r="N232" s="31"/>
      <c r="O232" s="35"/>
    </row>
    <row r="233" spans="1:15">
      <c r="A233" s="28" t="s">
        <v>26</v>
      </c>
      <c r="B233" s="25">
        <f t="shared" si="79"/>
        <v>0</v>
      </c>
      <c r="C233" s="25">
        <f t="shared" si="80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82"/>
        <v/>
      </c>
      <c r="N233" s="31"/>
      <c r="O233" s="35"/>
    </row>
    <row r="234" spans="1:15">
      <c r="A234" s="21" t="s">
        <v>27</v>
      </c>
      <c r="B234" s="22">
        <f t="shared" si="79"/>
        <v>0</v>
      </c>
      <c r="C234" s="22">
        <f t="shared" si="80"/>
        <v>0</v>
      </c>
      <c r="D234" s="22">
        <f t="shared" ref="D234:K234" si="87">SUM(D235:D238)</f>
        <v>0</v>
      </c>
      <c r="E234" s="22">
        <f t="shared" si="87"/>
        <v>0</v>
      </c>
      <c r="F234" s="22">
        <f t="shared" si="87"/>
        <v>0</v>
      </c>
      <c r="G234" s="22">
        <f t="shared" si="87"/>
        <v>0</v>
      </c>
      <c r="H234" s="22">
        <f t="shared" si="87"/>
        <v>0</v>
      </c>
      <c r="I234" s="22">
        <f t="shared" si="87"/>
        <v>0</v>
      </c>
      <c r="J234" s="22">
        <f t="shared" si="87"/>
        <v>0</v>
      </c>
      <c r="K234" s="22">
        <f t="shared" si="87"/>
        <v>0</v>
      </c>
      <c r="L234" s="23" t="str">
        <f t="shared" si="82"/>
        <v/>
      </c>
      <c r="N234" s="31"/>
      <c r="O234" s="35"/>
    </row>
    <row r="235" spans="1:15">
      <c r="A235" s="28" t="s">
        <v>28</v>
      </c>
      <c r="B235" s="25">
        <f t="shared" si="79"/>
        <v>0</v>
      </c>
      <c r="C235" s="25">
        <f t="shared" si="80"/>
        <v>0</v>
      </c>
      <c r="D235" s="25">
        <f>+VALUE(FIXED(N235*0.24/1000000,5)*1000000)</f>
        <v>0</v>
      </c>
      <c r="E235" s="25"/>
      <c r="F235" s="25">
        <f>+D235</f>
        <v>0</v>
      </c>
      <c r="G235" s="25"/>
      <c r="H235" s="25">
        <f>+(N235-D235-F235)/2</f>
        <v>0</v>
      </c>
      <c r="I235" s="25"/>
      <c r="J235" s="25">
        <f>+N235-H235-F235-D235</f>
        <v>0</v>
      </c>
      <c r="K235" s="25"/>
      <c r="L235" s="37" t="str">
        <f t="shared" si="82"/>
        <v/>
      </c>
      <c r="N235" s="31"/>
      <c r="O235" s="35"/>
    </row>
    <row r="236" spans="1:15">
      <c r="A236" s="28" t="s">
        <v>29</v>
      </c>
      <c r="B236" s="25">
        <f t="shared" si="79"/>
        <v>0</v>
      </c>
      <c r="C236" s="25">
        <f t="shared" si="80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82"/>
        <v/>
      </c>
      <c r="N236" s="31"/>
      <c r="O236" s="35"/>
    </row>
    <row r="237" spans="1:15">
      <c r="A237" s="28" t="s">
        <v>30</v>
      </c>
      <c r="B237" s="25">
        <f t="shared" si="79"/>
        <v>0</v>
      </c>
      <c r="C237" s="25">
        <f t="shared" si="80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82"/>
        <v/>
      </c>
      <c r="N237" s="31"/>
      <c r="O237" s="35"/>
    </row>
    <row r="238" spans="1:15" ht="19.5" thickBot="1">
      <c r="A238" s="28" t="s">
        <v>31</v>
      </c>
      <c r="B238" s="25">
        <f t="shared" si="79"/>
        <v>0</v>
      </c>
      <c r="C238" s="25">
        <f t="shared" si="80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82"/>
        <v/>
      </c>
      <c r="N238" s="31"/>
      <c r="O238" s="35"/>
    </row>
    <row r="239" spans="1:15">
      <c r="A239" s="29" t="s">
        <v>32</v>
      </c>
      <c r="B239" s="30">
        <f t="shared" ref="B239:K239" si="88">+B226+B221</f>
        <v>0</v>
      </c>
      <c r="C239" s="30">
        <f t="shared" si="88"/>
        <v>0</v>
      </c>
      <c r="D239" s="30">
        <f t="shared" si="88"/>
        <v>0</v>
      </c>
      <c r="E239" s="30">
        <f t="shared" si="88"/>
        <v>0</v>
      </c>
      <c r="F239" s="30">
        <f t="shared" si="88"/>
        <v>0</v>
      </c>
      <c r="G239" s="30">
        <f t="shared" si="88"/>
        <v>0</v>
      </c>
      <c r="H239" s="30">
        <f t="shared" si="88"/>
        <v>0</v>
      </c>
      <c r="I239" s="30">
        <f t="shared" si="88"/>
        <v>0</v>
      </c>
      <c r="J239" s="30">
        <f t="shared" si="88"/>
        <v>0</v>
      </c>
      <c r="K239" s="30">
        <f t="shared" si="88"/>
        <v>0</v>
      </c>
      <c r="L239" s="39" t="str">
        <f t="shared" si="82"/>
        <v/>
      </c>
      <c r="N239" s="31"/>
      <c r="O239" s="35"/>
    </row>
    <row r="240" spans="1:15">
      <c r="N240" s="31"/>
      <c r="O240" s="35"/>
    </row>
    <row r="241" spans="15:15">
      <c r="O241" s="35"/>
    </row>
  </sheetData>
  <mergeCells count="104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0:L60"/>
    <mergeCell ref="A61:L61"/>
    <mergeCell ref="H39:I39"/>
    <mergeCell ref="J39:K39"/>
    <mergeCell ref="K62:L62"/>
    <mergeCell ref="A63:D63"/>
    <mergeCell ref="E63:L63"/>
    <mergeCell ref="A64:D64"/>
    <mergeCell ref="E64:G64"/>
    <mergeCell ref="E65:G65"/>
    <mergeCell ref="B68:C68"/>
    <mergeCell ref="D68:E68"/>
    <mergeCell ref="F68:G68"/>
    <mergeCell ref="H68:I68"/>
    <mergeCell ref="J68:K68"/>
    <mergeCell ref="K90:L90"/>
    <mergeCell ref="A91:L91"/>
    <mergeCell ref="K92:L92"/>
    <mergeCell ref="A93:D93"/>
    <mergeCell ref="E93:L93"/>
    <mergeCell ref="A94:D94"/>
    <mergeCell ref="E94:G94"/>
    <mergeCell ref="E95:G95"/>
    <mergeCell ref="B98:C98"/>
    <mergeCell ref="D98:E98"/>
    <mergeCell ref="F98:G98"/>
    <mergeCell ref="K121:L121"/>
    <mergeCell ref="A122:L122"/>
    <mergeCell ref="H98:I98"/>
    <mergeCell ref="J98:K98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K181:L181"/>
    <mergeCell ref="A182:L182"/>
    <mergeCell ref="H159:I159"/>
    <mergeCell ref="J159:K159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89:K189"/>
    <mergeCell ref="K211:L211"/>
    <mergeCell ref="A212:L212"/>
    <mergeCell ref="K213:L213"/>
    <mergeCell ref="A214:D214"/>
    <mergeCell ref="E214:L214"/>
    <mergeCell ref="A215:D215"/>
    <mergeCell ref="E215:G215"/>
    <mergeCell ref="H219:I219"/>
    <mergeCell ref="J219:K219"/>
    <mergeCell ref="E216:G216"/>
    <mergeCell ref="B219:C219"/>
    <mergeCell ref="D219:E219"/>
    <mergeCell ref="F219:G21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59" max="11" man="1"/>
    <brk id="89" max="11" man="1"/>
    <brk id="120" max="11" man="1"/>
    <brk id="150" max="11" man="1"/>
    <brk id="180" max="11" man="1"/>
    <brk id="210" max="1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180"/>
  <sheetViews>
    <sheetView topLeftCell="A151"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55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สำนักพัฒนาเทคโนโลยีเพื่ออุตสาหกรรม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+D112+D142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+D115+D145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36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55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6"/>
        <v>0</v>
      </c>
      <c r="C72" s="25">
        <f t="shared" si="26"/>
        <v>0</v>
      </c>
      <c r="D72" s="25">
        <f>+D162</f>
        <v>0</v>
      </c>
      <c r="E72" s="25">
        <f t="shared" ref="E72:K72" si="28">+E162</f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>
      <c r="A73" s="24" t="s">
        <v>18</v>
      </c>
      <c r="B73" s="25">
        <f t="shared" si="26"/>
        <v>0</v>
      </c>
      <c r="C73" s="25">
        <f t="shared" si="26"/>
        <v>0</v>
      </c>
      <c r="D73" s="25">
        <f>+D163</f>
        <v>0</v>
      </c>
      <c r="E73" s="25">
        <f t="shared" ref="E73:K74" si="30">+E163</f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29"/>
        <v/>
      </c>
      <c r="N73" s="31"/>
      <c r="O73" s="35"/>
    </row>
    <row r="74" spans="1:15">
      <c r="A74" s="24" t="s">
        <v>140</v>
      </c>
      <c r="B74" s="25">
        <f t="shared" si="26"/>
        <v>0</v>
      </c>
      <c r="C74" s="25">
        <f t="shared" si="26"/>
        <v>0</v>
      </c>
      <c r="D74" s="25">
        <f>+D164</f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29"/>
        <v/>
      </c>
      <c r="N74" s="31"/>
      <c r="O74" s="35"/>
    </row>
    <row r="75" spans="1:1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29"/>
        <v/>
      </c>
      <c r="N75" s="31"/>
      <c r="O75" s="35"/>
    </row>
    <row r="76" spans="1:1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29"/>
        <v/>
      </c>
      <c r="N76" s="31"/>
      <c r="O76" s="35"/>
    </row>
    <row r="77" spans="1:1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29"/>
        <v/>
      </c>
      <c r="N77" s="31"/>
      <c r="O77" s="35"/>
    </row>
    <row r="78" spans="1:15">
      <c r="A78" s="24" t="s">
        <v>22</v>
      </c>
      <c r="B78" s="25">
        <f t="shared" si="26"/>
        <v>0</v>
      </c>
      <c r="C78" s="25">
        <f t="shared" si="26"/>
        <v>0</v>
      </c>
      <c r="D78" s="25">
        <f>+D168</f>
        <v>0</v>
      </c>
      <c r="E78" s="25">
        <f t="shared" ref="E78:K80" si="34">+E168</f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29"/>
        <v/>
      </c>
      <c r="N78" s="31"/>
      <c r="O78" s="35"/>
    </row>
    <row r="79" spans="1:15">
      <c r="A79" s="26" t="s">
        <v>23</v>
      </c>
      <c r="B79" s="25">
        <f t="shared" si="26"/>
        <v>0</v>
      </c>
      <c r="C79" s="25">
        <f t="shared" si="26"/>
        <v>0</v>
      </c>
      <c r="D79" s="25">
        <f>+D169</f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29"/>
        <v/>
      </c>
      <c r="N79" s="31"/>
      <c r="O79" s="35"/>
    </row>
    <row r="80" spans="1:15">
      <c r="A80" s="24" t="s">
        <v>141</v>
      </c>
      <c r="B80" s="25">
        <f t="shared" si="26"/>
        <v>0</v>
      </c>
      <c r="C80" s="25">
        <f t="shared" si="26"/>
        <v>0</v>
      </c>
      <c r="D80" s="25">
        <f>+D170</f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29"/>
        <v/>
      </c>
      <c r="N80" s="31"/>
      <c r="O80" s="35"/>
    </row>
    <row r="81" spans="1:1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29"/>
        <v/>
      </c>
      <c r="N81" s="31"/>
      <c r="O81" s="35"/>
    </row>
    <row r="82" spans="1:15">
      <c r="A82" s="28" t="s">
        <v>25</v>
      </c>
      <c r="B82" s="25">
        <f t="shared" si="26"/>
        <v>0</v>
      </c>
      <c r="C82" s="25">
        <f t="shared" si="26"/>
        <v>0</v>
      </c>
      <c r="D82" s="25">
        <f>+D172</f>
        <v>0</v>
      </c>
      <c r="E82" s="25">
        <f t="shared" ref="E82:K83" si="36">+E172</f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29"/>
        <v/>
      </c>
      <c r="N82" s="31"/>
      <c r="O82" s="35"/>
    </row>
    <row r="83" spans="1:15">
      <c r="A83" s="28" t="s">
        <v>26</v>
      </c>
      <c r="B83" s="25">
        <f t="shared" si="26"/>
        <v>0</v>
      </c>
      <c r="C83" s="25">
        <f t="shared" si="26"/>
        <v>0</v>
      </c>
      <c r="D83" s="25">
        <f>+D173</f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29"/>
        <v/>
      </c>
      <c r="N83" s="31"/>
      <c r="O83" s="35"/>
    </row>
    <row r="84" spans="1:1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29"/>
        <v/>
      </c>
      <c r="N84" s="31"/>
      <c r="O84" s="35"/>
    </row>
    <row r="85" spans="1:15">
      <c r="A85" s="28" t="s">
        <v>28</v>
      </c>
      <c r="B85" s="25">
        <f t="shared" si="26"/>
        <v>0</v>
      </c>
      <c r="C85" s="25">
        <f t="shared" si="26"/>
        <v>0</v>
      </c>
      <c r="D85" s="25">
        <f>+D175</f>
        <v>0</v>
      </c>
      <c r="E85" s="25">
        <f t="shared" ref="E85:K88" si="38">+E175</f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29"/>
        <v/>
      </c>
      <c r="N85" s="31"/>
      <c r="O85" s="35"/>
    </row>
    <row r="86" spans="1:15">
      <c r="A86" s="28" t="s">
        <v>29</v>
      </c>
      <c r="B86" s="25">
        <f t="shared" si="26"/>
        <v>0</v>
      </c>
      <c r="C86" s="25">
        <f t="shared" si="26"/>
        <v>0</v>
      </c>
      <c r="D86" s="25">
        <f>+D176</f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29"/>
        <v/>
      </c>
      <c r="N86" s="31"/>
      <c r="O86" s="35"/>
    </row>
    <row r="87" spans="1:15">
      <c r="A87" s="28" t="s">
        <v>30</v>
      </c>
      <c r="B87" s="25">
        <f t="shared" si="26"/>
        <v>0</v>
      </c>
      <c r="C87" s="25">
        <f t="shared" si="26"/>
        <v>0</v>
      </c>
      <c r="D87" s="25">
        <f>+D177</f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29"/>
        <v/>
      </c>
      <c r="N87" s="31"/>
      <c r="O87" s="35"/>
    </row>
    <row r="88" spans="1:15" ht="19.5" thickBot="1">
      <c r="A88" s="28" t="s">
        <v>31</v>
      </c>
      <c r="B88" s="25">
        <f t="shared" si="26"/>
        <v>0</v>
      </c>
      <c r="C88" s="25">
        <f t="shared" si="26"/>
        <v>0</v>
      </c>
      <c r="D88" s="25">
        <f>+D178</f>
        <v>0</v>
      </c>
      <c r="E88" s="25">
        <f t="shared" si="38"/>
        <v>0</v>
      </c>
      <c r="F88" s="25">
        <f t="shared" si="38"/>
        <v>0</v>
      </c>
      <c r="G88" s="25">
        <f t="shared" si="38"/>
        <v>0</v>
      </c>
      <c r="H88" s="25">
        <f t="shared" si="38"/>
        <v>0</v>
      </c>
      <c r="I88" s="25">
        <f t="shared" si="38"/>
        <v>0</v>
      </c>
      <c r="J88" s="25">
        <f t="shared" si="38"/>
        <v>0</v>
      </c>
      <c r="K88" s="25">
        <f t="shared" si="38"/>
        <v>0</v>
      </c>
      <c r="L88" s="38" t="str">
        <f t="shared" si="29"/>
        <v/>
      </c>
      <c r="N88" s="31"/>
      <c r="O88" s="35"/>
    </row>
    <row r="89" spans="1:1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29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tr">
        <f>+A124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55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>+VALUE(FIXED(N102*0.24/1000000,5)*1000000)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+N102-H102-F102-D102</f>
        <v>0</v>
      </c>
      <c r="K102" s="25"/>
      <c r="L102" s="37" t="str">
        <f t="shared" ref="L102:L119" si="42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1"/>
        <v>0</v>
      </c>
      <c r="C103" s="25">
        <f t="shared" si="41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si="42"/>
        <v/>
      </c>
      <c r="N103" s="31"/>
      <c r="O103" s="35"/>
    </row>
    <row r="104" spans="1:15">
      <c r="A104" s="24" t="s">
        <v>140</v>
      </c>
      <c r="B104" s="25">
        <f t="shared" si="41"/>
        <v>0</v>
      </c>
      <c r="C104" s="25">
        <f t="shared" si="41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2"/>
        <v/>
      </c>
      <c r="N104" s="31"/>
      <c r="O104" s="35"/>
    </row>
    <row r="105" spans="1:15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3">+D106</f>
        <v>0</v>
      </c>
      <c r="E105" s="22">
        <f t="shared" si="43"/>
        <v>0</v>
      </c>
      <c r="F105" s="22">
        <f t="shared" si="43"/>
        <v>0</v>
      </c>
      <c r="G105" s="22">
        <f t="shared" si="43"/>
        <v>0</v>
      </c>
      <c r="H105" s="22">
        <f t="shared" si="43"/>
        <v>0</v>
      </c>
      <c r="I105" s="22">
        <f t="shared" si="43"/>
        <v>0</v>
      </c>
      <c r="J105" s="22">
        <f t="shared" si="43"/>
        <v>0</v>
      </c>
      <c r="K105" s="22">
        <f t="shared" si="43"/>
        <v>0</v>
      </c>
      <c r="L105" s="23" t="str">
        <f t="shared" si="42"/>
        <v/>
      </c>
      <c r="N105" s="31"/>
      <c r="O105" s="35"/>
    </row>
    <row r="106" spans="1:15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4">+D107+D110+D111+D114</f>
        <v>0</v>
      </c>
      <c r="E106" s="22">
        <f t="shared" si="44"/>
        <v>0</v>
      </c>
      <c r="F106" s="22">
        <f t="shared" si="44"/>
        <v>0</v>
      </c>
      <c r="G106" s="22">
        <f t="shared" si="44"/>
        <v>0</v>
      </c>
      <c r="H106" s="22">
        <f t="shared" si="44"/>
        <v>0</v>
      </c>
      <c r="I106" s="22">
        <f t="shared" si="44"/>
        <v>0</v>
      </c>
      <c r="J106" s="22">
        <f t="shared" si="44"/>
        <v>0</v>
      </c>
      <c r="K106" s="22">
        <f t="shared" si="44"/>
        <v>0</v>
      </c>
      <c r="L106" s="23" t="str">
        <f t="shared" si="42"/>
        <v/>
      </c>
      <c r="N106" s="31"/>
      <c r="O106" s="35"/>
    </row>
    <row r="107" spans="1:15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5">+D108+D109</f>
        <v>0</v>
      </c>
      <c r="E107" s="22">
        <f t="shared" si="45"/>
        <v>0</v>
      </c>
      <c r="F107" s="22">
        <f t="shared" si="45"/>
        <v>0</v>
      </c>
      <c r="G107" s="22">
        <f t="shared" si="45"/>
        <v>0</v>
      </c>
      <c r="H107" s="22">
        <f t="shared" si="45"/>
        <v>0</v>
      </c>
      <c r="I107" s="22">
        <f t="shared" si="45"/>
        <v>0</v>
      </c>
      <c r="J107" s="22">
        <f t="shared" si="45"/>
        <v>0</v>
      </c>
      <c r="K107" s="22">
        <f t="shared" si="45"/>
        <v>0</v>
      </c>
      <c r="L107" s="23" t="str">
        <f t="shared" si="42"/>
        <v/>
      </c>
      <c r="N107" s="31"/>
      <c r="O107" s="35"/>
    </row>
    <row r="108" spans="1:15">
      <c r="A108" s="24" t="s">
        <v>22</v>
      </c>
      <c r="B108" s="25">
        <f t="shared" si="41"/>
        <v>0</v>
      </c>
      <c r="C108" s="25">
        <f t="shared" si="41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2"/>
        <v/>
      </c>
      <c r="N108" s="31"/>
      <c r="O108" s="35"/>
    </row>
    <row r="109" spans="1:15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2"/>
        <v/>
      </c>
      <c r="N109" s="31"/>
      <c r="O109" s="35"/>
    </row>
    <row r="110" spans="1:15">
      <c r="A110" s="24" t="s">
        <v>141</v>
      </c>
      <c r="B110" s="25">
        <f t="shared" si="41"/>
        <v>0</v>
      </c>
      <c r="C110" s="25">
        <f t="shared" si="41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2"/>
        <v/>
      </c>
      <c r="N110" s="31"/>
      <c r="O110" s="35"/>
    </row>
    <row r="111" spans="1:15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46">+D112+D113</f>
        <v>0</v>
      </c>
      <c r="E111" s="22">
        <f t="shared" si="46"/>
        <v>0</v>
      </c>
      <c r="F111" s="22">
        <f t="shared" si="46"/>
        <v>0</v>
      </c>
      <c r="G111" s="22">
        <f t="shared" si="46"/>
        <v>0</v>
      </c>
      <c r="H111" s="22">
        <f t="shared" si="46"/>
        <v>0</v>
      </c>
      <c r="I111" s="22">
        <f t="shared" si="46"/>
        <v>0</v>
      </c>
      <c r="J111" s="22">
        <f t="shared" si="46"/>
        <v>0</v>
      </c>
      <c r="K111" s="22">
        <f t="shared" si="46"/>
        <v>0</v>
      </c>
      <c r="L111" s="23" t="str">
        <f t="shared" si="42"/>
        <v/>
      </c>
      <c r="N111" s="31"/>
      <c r="O111" s="35"/>
    </row>
    <row r="112" spans="1:15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2"/>
        <v/>
      </c>
      <c r="N112" s="31"/>
      <c r="O112" s="35"/>
    </row>
    <row r="113" spans="1:15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2"/>
        <v/>
      </c>
      <c r="N113" s="31"/>
      <c r="O113" s="35"/>
    </row>
    <row r="114" spans="1:15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47">SUM(D115:D118)</f>
        <v>0</v>
      </c>
      <c r="E114" s="22">
        <f t="shared" si="47"/>
        <v>0</v>
      </c>
      <c r="F114" s="22">
        <f t="shared" si="47"/>
        <v>0</v>
      </c>
      <c r="G114" s="22">
        <f t="shared" si="47"/>
        <v>0</v>
      </c>
      <c r="H114" s="22">
        <f t="shared" si="47"/>
        <v>0</v>
      </c>
      <c r="I114" s="22">
        <f t="shared" si="47"/>
        <v>0</v>
      </c>
      <c r="J114" s="22">
        <f t="shared" si="47"/>
        <v>0</v>
      </c>
      <c r="K114" s="22">
        <f t="shared" si="47"/>
        <v>0</v>
      </c>
      <c r="L114" s="23" t="str">
        <f t="shared" si="42"/>
        <v/>
      </c>
      <c r="N114" s="31"/>
      <c r="O114" s="35"/>
    </row>
    <row r="115" spans="1:15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2"/>
        <v/>
      </c>
      <c r="N115" s="31"/>
      <c r="O115" s="35"/>
    </row>
    <row r="116" spans="1:15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2"/>
        <v/>
      </c>
      <c r="N116" s="31"/>
      <c r="O116" s="35"/>
    </row>
    <row r="117" spans="1:15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2"/>
        <v/>
      </c>
      <c r="N117" s="31"/>
      <c r="O117" s="35"/>
    </row>
    <row r="118" spans="1:15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2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8">+E106+E101</f>
        <v>0</v>
      </c>
      <c r="F119" s="30">
        <f t="shared" si="48"/>
        <v>0</v>
      </c>
      <c r="G119" s="30">
        <f t="shared" si="48"/>
        <v>0</v>
      </c>
      <c r="H119" s="30">
        <f t="shared" si="48"/>
        <v>0</v>
      </c>
      <c r="I119" s="30">
        <f t="shared" si="48"/>
        <v>0</v>
      </c>
      <c r="J119" s="30">
        <f t="shared" si="48"/>
        <v>0</v>
      </c>
      <c r="K119" s="30">
        <f t="shared" si="48"/>
        <v>0</v>
      </c>
      <c r="L119" s="39" t="str">
        <f t="shared" si="42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tr">
        <f>+A34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">
        <v>55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39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9">SUM(D132:D134)</f>
        <v>0</v>
      </c>
      <c r="E131" s="22">
        <f t="shared" si="49"/>
        <v>0</v>
      </c>
      <c r="F131" s="22">
        <f t="shared" si="49"/>
        <v>0</v>
      </c>
      <c r="G131" s="22">
        <f t="shared" si="49"/>
        <v>0</v>
      </c>
      <c r="H131" s="22">
        <f t="shared" si="49"/>
        <v>0</v>
      </c>
      <c r="I131" s="22">
        <f t="shared" si="49"/>
        <v>0</v>
      </c>
      <c r="J131" s="22">
        <f t="shared" si="49"/>
        <v>0</v>
      </c>
      <c r="K131" s="22">
        <f t="shared" si="49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50">+D132+F132+H132+J132</f>
        <v>0</v>
      </c>
      <c r="C132" s="25">
        <f t="shared" si="50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1">IF(C132&gt;0,FIXED(C132/B132*100,2),"")</f>
        <v/>
      </c>
      <c r="N132" s="31"/>
      <c r="O132" s="35"/>
    </row>
    <row r="133" spans="1:15">
      <c r="A133" s="24" t="s">
        <v>18</v>
      </c>
      <c r="B133" s="25">
        <f t="shared" si="50"/>
        <v>0</v>
      </c>
      <c r="C133" s="25">
        <f t="shared" si="50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1"/>
        <v/>
      </c>
      <c r="N133" s="31"/>
      <c r="O133" s="35"/>
    </row>
    <row r="134" spans="1:15">
      <c r="A134" s="24" t="s">
        <v>140</v>
      </c>
      <c r="B134" s="25">
        <f t="shared" si="50"/>
        <v>0</v>
      </c>
      <c r="C134" s="25">
        <f t="shared" si="50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1"/>
        <v/>
      </c>
      <c r="N134" s="31"/>
      <c r="O134" s="35"/>
    </row>
    <row r="135" spans="1:15">
      <c r="A135" s="21" t="s">
        <v>19</v>
      </c>
      <c r="B135" s="22">
        <f t="shared" si="50"/>
        <v>0</v>
      </c>
      <c r="C135" s="22">
        <f t="shared" si="50"/>
        <v>0</v>
      </c>
      <c r="D135" s="22">
        <f t="shared" ref="D135:K135" si="52">+D136</f>
        <v>0</v>
      </c>
      <c r="E135" s="22">
        <f t="shared" si="52"/>
        <v>0</v>
      </c>
      <c r="F135" s="22">
        <f t="shared" si="52"/>
        <v>0</v>
      </c>
      <c r="G135" s="22">
        <f t="shared" si="52"/>
        <v>0</v>
      </c>
      <c r="H135" s="22">
        <f t="shared" si="52"/>
        <v>0</v>
      </c>
      <c r="I135" s="22">
        <f t="shared" si="52"/>
        <v>0</v>
      </c>
      <c r="J135" s="22">
        <f t="shared" si="52"/>
        <v>0</v>
      </c>
      <c r="K135" s="22">
        <f t="shared" si="52"/>
        <v>0</v>
      </c>
      <c r="L135" s="23" t="str">
        <f t="shared" si="51"/>
        <v/>
      </c>
      <c r="N135" s="31"/>
      <c r="O135" s="35"/>
    </row>
    <row r="136" spans="1:15">
      <c r="A136" s="21" t="s">
        <v>20</v>
      </c>
      <c r="B136" s="22">
        <f t="shared" si="50"/>
        <v>0</v>
      </c>
      <c r="C136" s="22">
        <f t="shared" si="50"/>
        <v>0</v>
      </c>
      <c r="D136" s="22">
        <f t="shared" ref="D136:K136" si="53">+D137+D140+D141+D144</f>
        <v>0</v>
      </c>
      <c r="E136" s="22">
        <f t="shared" si="53"/>
        <v>0</v>
      </c>
      <c r="F136" s="22">
        <f t="shared" si="53"/>
        <v>0</v>
      </c>
      <c r="G136" s="22">
        <f t="shared" si="53"/>
        <v>0</v>
      </c>
      <c r="H136" s="22">
        <f t="shared" si="53"/>
        <v>0</v>
      </c>
      <c r="I136" s="22">
        <f t="shared" si="53"/>
        <v>0</v>
      </c>
      <c r="J136" s="22">
        <f t="shared" si="53"/>
        <v>0</v>
      </c>
      <c r="K136" s="22">
        <f t="shared" si="53"/>
        <v>0</v>
      </c>
      <c r="L136" s="23" t="str">
        <f t="shared" si="51"/>
        <v/>
      </c>
      <c r="N136" s="31"/>
      <c r="O136" s="35"/>
    </row>
    <row r="137" spans="1:15">
      <c r="A137" s="21" t="s">
        <v>21</v>
      </c>
      <c r="B137" s="22">
        <f t="shared" si="50"/>
        <v>0</v>
      </c>
      <c r="C137" s="22">
        <f t="shared" si="50"/>
        <v>0</v>
      </c>
      <c r="D137" s="22">
        <f t="shared" ref="D137:K137" si="54">+D138+D139</f>
        <v>0</v>
      </c>
      <c r="E137" s="22">
        <f t="shared" si="54"/>
        <v>0</v>
      </c>
      <c r="F137" s="22">
        <f t="shared" si="54"/>
        <v>0</v>
      </c>
      <c r="G137" s="22">
        <f t="shared" si="54"/>
        <v>0</v>
      </c>
      <c r="H137" s="22">
        <f t="shared" si="54"/>
        <v>0</v>
      </c>
      <c r="I137" s="22">
        <f t="shared" si="54"/>
        <v>0</v>
      </c>
      <c r="J137" s="22">
        <f t="shared" si="54"/>
        <v>0</v>
      </c>
      <c r="K137" s="22">
        <f t="shared" si="54"/>
        <v>0</v>
      </c>
      <c r="L137" s="23" t="str">
        <f t="shared" si="51"/>
        <v/>
      </c>
      <c r="N137" s="31"/>
      <c r="O137" s="35"/>
    </row>
    <row r="138" spans="1:15">
      <c r="A138" s="24" t="s">
        <v>22</v>
      </c>
      <c r="B138" s="25">
        <f t="shared" si="50"/>
        <v>0</v>
      </c>
      <c r="C138" s="25">
        <f t="shared" si="50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1"/>
        <v/>
      </c>
      <c r="N138" s="31"/>
      <c r="O138" s="35"/>
    </row>
    <row r="139" spans="1:15">
      <c r="A139" s="26" t="s">
        <v>23</v>
      </c>
      <c r="B139" s="25">
        <f t="shared" si="50"/>
        <v>0</v>
      </c>
      <c r="C139" s="25">
        <f t="shared" si="50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1"/>
        <v/>
      </c>
      <c r="N139" s="31"/>
      <c r="O139" s="35"/>
    </row>
    <row r="140" spans="1:15">
      <c r="A140" s="24" t="s">
        <v>141</v>
      </c>
      <c r="B140" s="25">
        <f t="shared" si="50"/>
        <v>0</v>
      </c>
      <c r="C140" s="25">
        <f t="shared" si="50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1"/>
        <v/>
      </c>
      <c r="N140" s="31"/>
      <c r="O140" s="35"/>
    </row>
    <row r="141" spans="1:15">
      <c r="A141" s="21" t="s">
        <v>24</v>
      </c>
      <c r="B141" s="22">
        <f t="shared" si="50"/>
        <v>0</v>
      </c>
      <c r="C141" s="22">
        <f t="shared" si="50"/>
        <v>0</v>
      </c>
      <c r="D141" s="22">
        <f t="shared" ref="D141:K141" si="55">+D142+D143</f>
        <v>0</v>
      </c>
      <c r="E141" s="22">
        <f t="shared" si="55"/>
        <v>0</v>
      </c>
      <c r="F141" s="22">
        <f t="shared" si="55"/>
        <v>0</v>
      </c>
      <c r="G141" s="22">
        <f t="shared" si="55"/>
        <v>0</v>
      </c>
      <c r="H141" s="22">
        <f t="shared" si="55"/>
        <v>0</v>
      </c>
      <c r="I141" s="22">
        <f t="shared" si="55"/>
        <v>0</v>
      </c>
      <c r="J141" s="22">
        <f t="shared" si="55"/>
        <v>0</v>
      </c>
      <c r="K141" s="22">
        <f t="shared" si="55"/>
        <v>0</v>
      </c>
      <c r="L141" s="23" t="str">
        <f t="shared" si="51"/>
        <v/>
      </c>
      <c r="N141" s="31"/>
      <c r="O141" s="35"/>
    </row>
    <row r="142" spans="1:15">
      <c r="A142" s="28" t="s">
        <v>25</v>
      </c>
      <c r="B142" s="25">
        <f t="shared" si="50"/>
        <v>0</v>
      </c>
      <c r="C142" s="25">
        <f t="shared" si="50"/>
        <v>0</v>
      </c>
      <c r="D142" s="25">
        <f>+VALUE(FIXED(N142*0.24/1000000,5)*1000000)</f>
        <v>0</v>
      </c>
      <c r="E142" s="25"/>
      <c r="F142" s="25">
        <f>+D142</f>
        <v>0</v>
      </c>
      <c r="G142" s="25"/>
      <c r="H142" s="25">
        <f>+(N142-D142-F142)/2</f>
        <v>0</v>
      </c>
      <c r="I142" s="25"/>
      <c r="J142" s="25">
        <f>+N142-H142-F142-D142</f>
        <v>0</v>
      </c>
      <c r="K142" s="27"/>
      <c r="L142" s="37" t="str">
        <f t="shared" si="51"/>
        <v/>
      </c>
      <c r="N142" s="31"/>
      <c r="O142" s="35"/>
    </row>
    <row r="143" spans="1:15">
      <c r="A143" s="28" t="s">
        <v>26</v>
      </c>
      <c r="B143" s="25">
        <f t="shared" si="50"/>
        <v>0</v>
      </c>
      <c r="C143" s="25">
        <f t="shared" si="50"/>
        <v>0</v>
      </c>
      <c r="D143" s="25">
        <v>0</v>
      </c>
      <c r="E143" s="25"/>
      <c r="F143" s="25">
        <f>+D143</f>
        <v>0</v>
      </c>
      <c r="G143" s="25"/>
      <c r="H143" s="25">
        <v>0</v>
      </c>
      <c r="I143" s="25"/>
      <c r="J143" s="25"/>
      <c r="K143" s="27"/>
      <c r="L143" s="37" t="str">
        <f t="shared" si="51"/>
        <v/>
      </c>
      <c r="N143" s="31"/>
      <c r="O143" s="35"/>
    </row>
    <row r="144" spans="1:15">
      <c r="A144" s="21" t="s">
        <v>27</v>
      </c>
      <c r="B144" s="22">
        <f t="shared" si="50"/>
        <v>0</v>
      </c>
      <c r="C144" s="22">
        <f t="shared" si="50"/>
        <v>0</v>
      </c>
      <c r="D144" s="22">
        <f t="shared" ref="D144:K144" si="56">SUM(D145:D148)</f>
        <v>0</v>
      </c>
      <c r="E144" s="22">
        <f t="shared" si="56"/>
        <v>0</v>
      </c>
      <c r="F144" s="22">
        <f t="shared" si="56"/>
        <v>0</v>
      </c>
      <c r="G144" s="22">
        <f t="shared" si="56"/>
        <v>0</v>
      </c>
      <c r="H144" s="22">
        <f t="shared" si="56"/>
        <v>0</v>
      </c>
      <c r="I144" s="22">
        <f t="shared" si="56"/>
        <v>0</v>
      </c>
      <c r="J144" s="22">
        <f t="shared" si="56"/>
        <v>0</v>
      </c>
      <c r="K144" s="22">
        <f t="shared" si="56"/>
        <v>0</v>
      </c>
      <c r="L144" s="23" t="str">
        <f t="shared" si="51"/>
        <v/>
      </c>
      <c r="N144" s="31"/>
      <c r="O144" s="35"/>
    </row>
    <row r="145" spans="1:15">
      <c r="A145" s="28" t="s">
        <v>28</v>
      </c>
      <c r="B145" s="25">
        <f t="shared" si="50"/>
        <v>0</v>
      </c>
      <c r="C145" s="25">
        <f t="shared" si="50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1"/>
        <v/>
      </c>
      <c r="N145" s="31"/>
      <c r="O145" s="35"/>
    </row>
    <row r="146" spans="1:15">
      <c r="A146" s="28" t="s">
        <v>29</v>
      </c>
      <c r="B146" s="25">
        <f t="shared" si="50"/>
        <v>0</v>
      </c>
      <c r="C146" s="25">
        <f t="shared" si="50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1"/>
        <v/>
      </c>
      <c r="N146" s="31"/>
      <c r="O146" s="35"/>
    </row>
    <row r="147" spans="1:15">
      <c r="A147" s="28" t="s">
        <v>30</v>
      </c>
      <c r="B147" s="25">
        <f t="shared" si="50"/>
        <v>0</v>
      </c>
      <c r="C147" s="25">
        <f t="shared" si="50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1"/>
        <v/>
      </c>
      <c r="N147" s="31"/>
      <c r="O147" s="35"/>
    </row>
    <row r="148" spans="1:15" ht="19.5" thickBot="1">
      <c r="A148" s="28" t="s">
        <v>31</v>
      </c>
      <c r="B148" s="25">
        <f t="shared" si="50"/>
        <v>0</v>
      </c>
      <c r="C148" s="25">
        <f t="shared" si="50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1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7">+E136+E131</f>
        <v>0</v>
      </c>
      <c r="F149" s="30">
        <f t="shared" si="57"/>
        <v>0</v>
      </c>
      <c r="G149" s="30">
        <f t="shared" si="57"/>
        <v>0</v>
      </c>
      <c r="H149" s="30">
        <f t="shared" si="57"/>
        <v>0</v>
      </c>
      <c r="I149" s="30">
        <f t="shared" si="57"/>
        <v>0</v>
      </c>
      <c r="J149" s="30">
        <f t="shared" si="57"/>
        <v>0</v>
      </c>
      <c r="K149" s="30">
        <f t="shared" si="57"/>
        <v>0</v>
      </c>
      <c r="L149" s="39" t="str">
        <f t="shared" si="51"/>
        <v/>
      </c>
      <c r="N149" s="31"/>
      <c r="O149" s="35"/>
    </row>
    <row r="150" spans="1:15">
      <c r="N150" s="31"/>
      <c r="O150" s="35"/>
    </row>
    <row r="151" spans="1:1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  <c r="N151" s="31"/>
      <c r="O151" s="35"/>
    </row>
    <row r="152" spans="1:15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N152" s="31"/>
      <c r="O152" s="35"/>
    </row>
    <row r="153" spans="1: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  <c r="N153" s="31"/>
      <c r="O153" s="35"/>
    </row>
    <row r="154" spans="1:15">
      <c r="A154" s="156" t="s">
        <v>36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  <c r="N154" s="31"/>
      <c r="O154" s="35"/>
    </row>
    <row r="155" spans="1:15">
      <c r="A155" s="159" t="s">
        <v>55</v>
      </c>
      <c r="B155" s="160"/>
      <c r="C155" s="160"/>
      <c r="D155" s="161"/>
      <c r="E155" s="176" t="s">
        <v>3</v>
      </c>
      <c r="F155" s="176"/>
      <c r="G155" s="176"/>
      <c r="H155" s="4"/>
      <c r="I155" s="4"/>
      <c r="J155" s="4"/>
      <c r="K155" s="4"/>
      <c r="L155" s="5"/>
      <c r="N155" s="31"/>
      <c r="O155" s="35"/>
    </row>
    <row r="156" spans="1:15">
      <c r="A156" s="6" t="s">
        <v>42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  <c r="N156" s="31"/>
      <c r="O156" s="35"/>
    </row>
    <row r="157" spans="1:1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  <c r="N159" s="31"/>
      <c r="O159" s="35"/>
    </row>
    <row r="160" spans="1:1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>
      <c r="A161" s="21" t="s">
        <v>16</v>
      </c>
      <c r="B161" s="22">
        <f t="shared" ref="B161:C178" si="58">+D161+F161+H161+J161</f>
        <v>0</v>
      </c>
      <c r="C161" s="22">
        <f t="shared" si="58"/>
        <v>0</v>
      </c>
      <c r="D161" s="22">
        <f t="shared" ref="D161:K161" si="59">SUM(D162:D164)</f>
        <v>0</v>
      </c>
      <c r="E161" s="22">
        <f t="shared" si="59"/>
        <v>0</v>
      </c>
      <c r="F161" s="22">
        <f t="shared" si="59"/>
        <v>0</v>
      </c>
      <c r="G161" s="22">
        <f t="shared" si="59"/>
        <v>0</v>
      </c>
      <c r="H161" s="22">
        <f t="shared" si="59"/>
        <v>0</v>
      </c>
      <c r="I161" s="22">
        <f t="shared" si="59"/>
        <v>0</v>
      </c>
      <c r="J161" s="22">
        <f t="shared" si="59"/>
        <v>0</v>
      </c>
      <c r="K161" s="22">
        <f t="shared" si="59"/>
        <v>0</v>
      </c>
      <c r="L161" s="23" t="str">
        <f>IF(C161&gt;0,FIXED(C161/B161*100,2),"")</f>
        <v/>
      </c>
      <c r="N161" s="31"/>
      <c r="O161" s="35"/>
    </row>
    <row r="162" spans="1:15">
      <c r="A162" s="24" t="s">
        <v>17</v>
      </c>
      <c r="B162" s="25">
        <f t="shared" si="58"/>
        <v>0</v>
      </c>
      <c r="C162" s="25">
        <f t="shared" si="58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>IF(C162&gt;0,FIXED(C162/B162*100,2),"")</f>
        <v/>
      </c>
      <c r="N162" s="31"/>
      <c r="O162" s="35"/>
    </row>
    <row r="163" spans="1:15">
      <c r="A163" s="24" t="s">
        <v>18</v>
      </c>
      <c r="B163" s="25">
        <f t="shared" si="58"/>
        <v>0</v>
      </c>
      <c r="C163" s="25">
        <f t="shared" si="58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9" si="60">IF(C163&gt;0,FIXED(C163/B163*100,2),"")</f>
        <v/>
      </c>
      <c r="N163" s="31"/>
      <c r="O163" s="35"/>
    </row>
    <row r="164" spans="1:15">
      <c r="A164" s="24" t="s">
        <v>140</v>
      </c>
      <c r="B164" s="25">
        <f t="shared" si="58"/>
        <v>0</v>
      </c>
      <c r="C164" s="25">
        <f t="shared" si="58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0"/>
        <v/>
      </c>
      <c r="N164" s="31"/>
      <c r="O164" s="35"/>
    </row>
    <row r="165" spans="1:15">
      <c r="A165" s="21" t="s">
        <v>19</v>
      </c>
      <c r="B165" s="22">
        <f t="shared" si="58"/>
        <v>0</v>
      </c>
      <c r="C165" s="22">
        <f t="shared" si="58"/>
        <v>0</v>
      </c>
      <c r="D165" s="22">
        <f t="shared" ref="D165:K165" si="61">+D166</f>
        <v>0</v>
      </c>
      <c r="E165" s="22">
        <f t="shared" si="61"/>
        <v>0</v>
      </c>
      <c r="F165" s="22">
        <f t="shared" si="61"/>
        <v>0</v>
      </c>
      <c r="G165" s="22">
        <f t="shared" si="61"/>
        <v>0</v>
      </c>
      <c r="H165" s="22">
        <f t="shared" si="61"/>
        <v>0</v>
      </c>
      <c r="I165" s="22">
        <f t="shared" si="61"/>
        <v>0</v>
      </c>
      <c r="J165" s="22">
        <f t="shared" si="61"/>
        <v>0</v>
      </c>
      <c r="K165" s="22">
        <f t="shared" si="61"/>
        <v>0</v>
      </c>
      <c r="L165" s="23" t="str">
        <f t="shared" si="60"/>
        <v/>
      </c>
      <c r="N165" s="31"/>
      <c r="O165" s="35"/>
    </row>
    <row r="166" spans="1:15">
      <c r="A166" s="21" t="s">
        <v>20</v>
      </c>
      <c r="B166" s="22">
        <f t="shared" si="58"/>
        <v>0</v>
      </c>
      <c r="C166" s="22">
        <f t="shared" si="58"/>
        <v>0</v>
      </c>
      <c r="D166" s="22">
        <f t="shared" ref="D166:K166" si="62">+D167+D170+D171+D174</f>
        <v>0</v>
      </c>
      <c r="E166" s="22">
        <f t="shared" si="62"/>
        <v>0</v>
      </c>
      <c r="F166" s="22">
        <f t="shared" si="62"/>
        <v>0</v>
      </c>
      <c r="G166" s="22">
        <f t="shared" si="62"/>
        <v>0</v>
      </c>
      <c r="H166" s="22">
        <f t="shared" si="62"/>
        <v>0</v>
      </c>
      <c r="I166" s="22">
        <f t="shared" si="62"/>
        <v>0</v>
      </c>
      <c r="J166" s="22">
        <f t="shared" si="62"/>
        <v>0</v>
      </c>
      <c r="K166" s="22">
        <f t="shared" si="62"/>
        <v>0</v>
      </c>
      <c r="L166" s="23" t="str">
        <f t="shared" si="60"/>
        <v/>
      </c>
      <c r="N166" s="31"/>
      <c r="O166" s="35"/>
    </row>
    <row r="167" spans="1:15">
      <c r="A167" s="21" t="s">
        <v>21</v>
      </c>
      <c r="B167" s="22">
        <f t="shared" si="58"/>
        <v>0</v>
      </c>
      <c r="C167" s="22">
        <f t="shared" si="58"/>
        <v>0</v>
      </c>
      <c r="D167" s="22">
        <f t="shared" ref="D167:K167" si="63">+D168+D169</f>
        <v>0</v>
      </c>
      <c r="E167" s="22">
        <f t="shared" si="63"/>
        <v>0</v>
      </c>
      <c r="F167" s="22">
        <f t="shared" si="63"/>
        <v>0</v>
      </c>
      <c r="G167" s="22">
        <f t="shared" si="63"/>
        <v>0</v>
      </c>
      <c r="H167" s="22">
        <f t="shared" si="63"/>
        <v>0</v>
      </c>
      <c r="I167" s="22">
        <f t="shared" si="63"/>
        <v>0</v>
      </c>
      <c r="J167" s="22">
        <f t="shared" si="63"/>
        <v>0</v>
      </c>
      <c r="K167" s="22">
        <f t="shared" si="63"/>
        <v>0</v>
      </c>
      <c r="L167" s="23" t="str">
        <f t="shared" si="60"/>
        <v/>
      </c>
      <c r="N167" s="31"/>
      <c r="O167" s="35"/>
    </row>
    <row r="168" spans="1:15">
      <c r="A168" s="24" t="s">
        <v>22</v>
      </c>
      <c r="B168" s="25">
        <f t="shared" si="58"/>
        <v>0</v>
      </c>
      <c r="C168" s="25">
        <f t="shared" si="58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0"/>
        <v/>
      </c>
      <c r="N168" s="31"/>
      <c r="O168" s="35"/>
    </row>
    <row r="169" spans="1:15">
      <c r="A169" s="26" t="s">
        <v>23</v>
      </c>
      <c r="B169" s="25">
        <f t="shared" si="58"/>
        <v>0</v>
      </c>
      <c r="C169" s="25">
        <f t="shared" si="58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0"/>
        <v/>
      </c>
      <c r="N169" s="31"/>
      <c r="O169" s="35"/>
    </row>
    <row r="170" spans="1:15">
      <c r="A170" s="24" t="s">
        <v>141</v>
      </c>
      <c r="B170" s="25">
        <f t="shared" si="58"/>
        <v>0</v>
      </c>
      <c r="C170" s="25">
        <f t="shared" si="58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0"/>
        <v/>
      </c>
      <c r="N170" s="31"/>
      <c r="O170" s="35"/>
    </row>
    <row r="171" spans="1:15">
      <c r="A171" s="21" t="s">
        <v>24</v>
      </c>
      <c r="B171" s="22">
        <f t="shared" si="58"/>
        <v>0</v>
      </c>
      <c r="C171" s="22">
        <f t="shared" si="58"/>
        <v>0</v>
      </c>
      <c r="D171" s="22">
        <f t="shared" ref="D171:K171" si="64">+D172+D173</f>
        <v>0</v>
      </c>
      <c r="E171" s="22">
        <f t="shared" si="64"/>
        <v>0</v>
      </c>
      <c r="F171" s="22">
        <f t="shared" si="64"/>
        <v>0</v>
      </c>
      <c r="G171" s="22">
        <f t="shared" si="64"/>
        <v>0</v>
      </c>
      <c r="H171" s="22">
        <f t="shared" si="64"/>
        <v>0</v>
      </c>
      <c r="I171" s="22">
        <f t="shared" si="64"/>
        <v>0</v>
      </c>
      <c r="J171" s="22">
        <f t="shared" si="64"/>
        <v>0</v>
      </c>
      <c r="K171" s="22">
        <f t="shared" si="64"/>
        <v>0</v>
      </c>
      <c r="L171" s="23" t="str">
        <f t="shared" si="60"/>
        <v/>
      </c>
      <c r="N171" s="31"/>
      <c r="O171" s="35"/>
    </row>
    <row r="172" spans="1:15">
      <c r="A172" s="28" t="s">
        <v>25</v>
      </c>
      <c r="B172" s="25">
        <f t="shared" si="58"/>
        <v>0</v>
      </c>
      <c r="C172" s="25">
        <f t="shared" si="58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0"/>
        <v/>
      </c>
      <c r="N172" s="31"/>
      <c r="O172" s="35"/>
    </row>
    <row r="173" spans="1:15">
      <c r="A173" s="28" t="s">
        <v>26</v>
      </c>
      <c r="B173" s="25">
        <f t="shared" si="58"/>
        <v>0</v>
      </c>
      <c r="C173" s="25">
        <f t="shared" si="58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0"/>
        <v/>
      </c>
      <c r="N173" s="31"/>
      <c r="O173" s="35"/>
    </row>
    <row r="174" spans="1:15">
      <c r="A174" s="21" t="s">
        <v>27</v>
      </c>
      <c r="B174" s="22">
        <f t="shared" si="58"/>
        <v>0</v>
      </c>
      <c r="C174" s="22">
        <f t="shared" si="58"/>
        <v>0</v>
      </c>
      <c r="D174" s="22">
        <f t="shared" ref="D174:K174" si="65">SUM(D175:D178)</f>
        <v>0</v>
      </c>
      <c r="E174" s="22">
        <f t="shared" si="65"/>
        <v>0</v>
      </c>
      <c r="F174" s="22">
        <f t="shared" si="65"/>
        <v>0</v>
      </c>
      <c r="G174" s="22">
        <f t="shared" si="65"/>
        <v>0</v>
      </c>
      <c r="H174" s="22">
        <f t="shared" si="65"/>
        <v>0</v>
      </c>
      <c r="I174" s="22">
        <f t="shared" si="65"/>
        <v>0</v>
      </c>
      <c r="J174" s="22">
        <f t="shared" si="65"/>
        <v>0</v>
      </c>
      <c r="K174" s="22">
        <f t="shared" si="65"/>
        <v>0</v>
      </c>
      <c r="L174" s="23" t="str">
        <f t="shared" si="60"/>
        <v/>
      </c>
      <c r="N174" s="31"/>
      <c r="O174" s="35"/>
    </row>
    <row r="175" spans="1:15">
      <c r="A175" s="28" t="s">
        <v>28</v>
      </c>
      <c r="B175" s="25">
        <f t="shared" si="58"/>
        <v>0</v>
      </c>
      <c r="C175" s="25">
        <f t="shared" si="58"/>
        <v>0</v>
      </c>
      <c r="D175" s="25">
        <f>+VALUE(FIXED(N175*0.24/1000000,5)*1000000)</f>
        <v>0</v>
      </c>
      <c r="E175" s="25"/>
      <c r="F175" s="25">
        <f>+D175</f>
        <v>0</v>
      </c>
      <c r="G175" s="25"/>
      <c r="H175" s="25">
        <f>+(N175-D175-F175)/2</f>
        <v>0</v>
      </c>
      <c r="I175" s="25"/>
      <c r="J175" s="25">
        <f>+N175-H175-F175-D175</f>
        <v>0</v>
      </c>
      <c r="K175" s="25"/>
      <c r="L175" s="37" t="str">
        <f t="shared" si="60"/>
        <v/>
      </c>
      <c r="N175" s="31"/>
      <c r="O175" s="35"/>
    </row>
    <row r="176" spans="1:15">
      <c r="A176" s="28" t="s">
        <v>29</v>
      </c>
      <c r="B176" s="25">
        <f t="shared" si="58"/>
        <v>0</v>
      </c>
      <c r="C176" s="25">
        <f t="shared" si="58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0"/>
        <v/>
      </c>
      <c r="N176" s="31"/>
      <c r="O176" s="35"/>
    </row>
    <row r="177" spans="1:15">
      <c r="A177" s="28" t="s">
        <v>30</v>
      </c>
      <c r="B177" s="25">
        <f t="shared" si="58"/>
        <v>0</v>
      </c>
      <c r="C177" s="25">
        <f t="shared" si="58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0"/>
        <v/>
      </c>
      <c r="N177" s="31"/>
      <c r="O177" s="35"/>
    </row>
    <row r="178" spans="1:15" ht="19.5" thickBot="1">
      <c r="A178" s="28" t="s">
        <v>31</v>
      </c>
      <c r="B178" s="25">
        <f t="shared" si="58"/>
        <v>0</v>
      </c>
      <c r="C178" s="25">
        <f t="shared" si="58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0"/>
        <v/>
      </c>
      <c r="N178" s="31"/>
      <c r="O178" s="35"/>
    </row>
    <row r="179" spans="1:15">
      <c r="A179" s="29" t="s">
        <v>32</v>
      </c>
      <c r="B179" s="30">
        <f t="shared" ref="B179:K179" si="66">+B166+B161</f>
        <v>0</v>
      </c>
      <c r="C179" s="30">
        <f t="shared" si="66"/>
        <v>0</v>
      </c>
      <c r="D179" s="30">
        <f t="shared" si="66"/>
        <v>0</v>
      </c>
      <c r="E179" s="30">
        <f t="shared" si="66"/>
        <v>0</v>
      </c>
      <c r="F179" s="30">
        <f t="shared" si="66"/>
        <v>0</v>
      </c>
      <c r="G179" s="30">
        <f t="shared" si="66"/>
        <v>0</v>
      </c>
      <c r="H179" s="30">
        <f t="shared" si="66"/>
        <v>0</v>
      </c>
      <c r="I179" s="30">
        <f t="shared" si="66"/>
        <v>0</v>
      </c>
      <c r="J179" s="30">
        <f t="shared" si="66"/>
        <v>0</v>
      </c>
      <c r="K179" s="30">
        <f t="shared" si="66"/>
        <v>0</v>
      </c>
      <c r="L179" s="39" t="str">
        <f t="shared" si="60"/>
        <v/>
      </c>
      <c r="N179" s="31"/>
      <c r="O179" s="35"/>
    </row>
    <row r="180" spans="1:15">
      <c r="N180" s="31"/>
      <c r="O180" s="35"/>
    </row>
  </sheetData>
  <mergeCells count="78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91:L91"/>
    <mergeCell ref="H69:I69"/>
    <mergeCell ref="J69:K69"/>
    <mergeCell ref="K63:L63"/>
    <mergeCell ref="A64:D64"/>
    <mergeCell ref="E64:L64"/>
    <mergeCell ref="A65:D65"/>
    <mergeCell ref="E65:G65"/>
    <mergeCell ref="E96:G96"/>
    <mergeCell ref="E66:G66"/>
    <mergeCell ref="B69:C69"/>
    <mergeCell ref="D69:E69"/>
    <mergeCell ref="F69:G69"/>
    <mergeCell ref="A124:D124"/>
    <mergeCell ref="E124:L124"/>
    <mergeCell ref="H99:I99"/>
    <mergeCell ref="J99:K99"/>
    <mergeCell ref="A92:L92"/>
    <mergeCell ref="B99:C99"/>
    <mergeCell ref="D99:E99"/>
    <mergeCell ref="F99:G99"/>
    <mergeCell ref="A122:L122"/>
    <mergeCell ref="K123:L123"/>
    <mergeCell ref="K121:L121"/>
    <mergeCell ref="K93:L93"/>
    <mergeCell ref="A94:D94"/>
    <mergeCell ref="E94:L94"/>
    <mergeCell ref="A95:D95"/>
    <mergeCell ref="E95:G95"/>
    <mergeCell ref="K153:L153"/>
    <mergeCell ref="A154:D154"/>
    <mergeCell ref="E154:L154"/>
    <mergeCell ref="A155:D155"/>
    <mergeCell ref="E155:G155"/>
    <mergeCell ref="A125:D125"/>
    <mergeCell ref="E125:G125"/>
    <mergeCell ref="F129:G129"/>
    <mergeCell ref="K151:L151"/>
    <mergeCell ref="A152:L152"/>
    <mergeCell ref="H129:I129"/>
    <mergeCell ref="J129:K129"/>
    <mergeCell ref="E126:G126"/>
    <mergeCell ref="B129:C129"/>
    <mergeCell ref="D129:E129"/>
    <mergeCell ref="H159:I159"/>
    <mergeCell ref="J159:K159"/>
    <mergeCell ref="E156:G156"/>
    <mergeCell ref="B159:C159"/>
    <mergeCell ref="D159:E159"/>
    <mergeCell ref="F159:G15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5" manualBreakCount="5">
    <brk id="30" max="11" man="1"/>
    <brk id="60" max="11" man="1"/>
    <brk id="90" max="11" man="1"/>
    <brk id="120" max="11" man="1"/>
    <brk id="150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00"/>
  <sheetViews>
    <sheetView topLeftCell="A28" workbookViewId="0"/>
  </sheetViews>
  <sheetFormatPr defaultRowHeight="18.75"/>
  <cols>
    <col min="1" max="1" width="33.140625" customWidth="1"/>
    <col min="2" max="2" width="12.5703125" customWidth="1"/>
    <col min="3" max="3" width="11" customWidth="1"/>
    <col min="4" max="4" width="11.7109375" customWidth="1"/>
    <col min="5" max="5" width="12" customWidth="1"/>
    <col min="6" max="6" width="14.85546875" customWidth="1"/>
    <col min="7" max="7" width="11.85546875" customWidth="1"/>
    <col min="8" max="8" width="12.2851562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130</v>
      </c>
      <c r="B5" s="160"/>
      <c r="C5" s="160"/>
      <c r="D5" s="161"/>
      <c r="E5" s="162" t="s">
        <v>3</v>
      </c>
      <c r="F5" s="162"/>
      <c r="G5" s="162"/>
      <c r="H5" s="144"/>
      <c r="I5" s="144"/>
      <c r="J5" s="144"/>
      <c r="K5" s="144"/>
      <c r="L5" s="5"/>
    </row>
    <row r="6" spans="1:12">
      <c r="A6" s="6"/>
      <c r="B6" s="7"/>
      <c r="C6" s="7"/>
      <c r="D6" s="8"/>
      <c r="E6" s="150" t="s">
        <v>4</v>
      </c>
      <c r="F6" s="150"/>
      <c r="G6" s="150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126" t="s">
        <v>139</v>
      </c>
      <c r="B25" s="25">
        <f t="shared" si="0"/>
        <v>0</v>
      </c>
      <c r="C25" s="25">
        <f t="shared" si="0"/>
        <v>0</v>
      </c>
      <c r="D25" s="25">
        <f>+D55+D85+D115</f>
        <v>0</v>
      </c>
      <c r="E25" s="25">
        <f t="shared" ref="E25:K25" si="11">+E55+E85+E115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28" t="s">
        <v>29</v>
      </c>
      <c r="B26" s="25">
        <f t="shared" si="0"/>
        <v>0</v>
      </c>
      <c r="C26" s="25">
        <f t="shared" si="0"/>
        <v>0</v>
      </c>
      <c r="D26" s="25">
        <f t="shared" ref="D26:K28" si="12">+D56+D86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</row>
    <row r="27" spans="1:12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2"/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</row>
    <row r="28" spans="1:12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2"/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25">
        <f t="shared" si="12"/>
        <v>0</v>
      </c>
      <c r="K28" s="25">
        <f t="shared" si="12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">
        <v>130</v>
      </c>
      <c r="B35" s="160"/>
      <c r="C35" s="160"/>
      <c r="D35" s="161"/>
      <c r="E35" s="162" t="s">
        <v>3</v>
      </c>
      <c r="F35" s="162"/>
      <c r="G35" s="162"/>
      <c r="H35" s="144"/>
      <c r="I35" s="144"/>
      <c r="J35" s="144"/>
      <c r="K35" s="144"/>
      <c r="L35" s="5"/>
    </row>
    <row r="36" spans="1:12">
      <c r="A36" s="6"/>
      <c r="B36" s="7"/>
      <c r="C36" s="7"/>
      <c r="D36" s="8"/>
      <c r="E36" s="150" t="s">
        <v>4</v>
      </c>
      <c r="F36" s="150"/>
      <c r="G36" s="150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+D132+D162+D192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</row>
    <row r="43" spans="1:12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</row>
    <row r="44" spans="1:12">
      <c r="A44" s="24" t="s">
        <v>140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</row>
    <row r="45" spans="1:12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</row>
    <row r="46" spans="1:12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</row>
    <row r="47" spans="1:12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</row>
    <row r="48" spans="1:12">
      <c r="A48" s="24" t="s">
        <v>22</v>
      </c>
      <c r="B48" s="25">
        <f t="shared" si="14"/>
        <v>0</v>
      </c>
      <c r="C48" s="25">
        <f t="shared" si="14"/>
        <v>0</v>
      </c>
      <c r="D48" s="25">
        <f t="shared" ref="D48:K50" si="21">+D138+D168+D198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</row>
    <row r="49" spans="1:12">
      <c r="A49" s="26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</row>
    <row r="50" spans="1:12">
      <c r="A50" s="24" t="s">
        <v>141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</row>
    <row r="51" spans="1:12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</row>
    <row r="52" spans="1:12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+D142+D172+D202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</row>
    <row r="53" spans="1:12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</row>
    <row r="54" spans="1:12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</row>
    <row r="55" spans="1:12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+D145+D175+D205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</row>
    <row r="56" spans="1:12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</row>
    <row r="57" spans="1:12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</row>
    <row r="58" spans="1:12" ht="19.5" thickBot="1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">
        <v>130</v>
      </c>
      <c r="B65" s="160"/>
      <c r="C65" s="160"/>
      <c r="D65" s="161"/>
      <c r="E65" s="162" t="s">
        <v>3</v>
      </c>
      <c r="F65" s="162"/>
      <c r="G65" s="162"/>
      <c r="H65" s="144"/>
      <c r="I65" s="144"/>
      <c r="J65" s="144"/>
      <c r="K65" s="144"/>
      <c r="L65" s="5"/>
    </row>
    <row r="66" spans="1:12">
      <c r="A66" s="6"/>
      <c r="B66" s="7"/>
      <c r="C66" s="7"/>
      <c r="D66" s="8"/>
      <c r="E66" s="150" t="s">
        <v>4</v>
      </c>
      <c r="F66" s="150"/>
      <c r="G66" s="150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+D222+D252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+D228+D258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+D232+D262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>
      <c r="A85" s="28" t="s">
        <v>28</v>
      </c>
      <c r="B85" s="25">
        <f t="shared" si="27"/>
        <v>0</v>
      </c>
      <c r="C85" s="25">
        <f t="shared" si="27"/>
        <v>0</v>
      </c>
      <c r="D85" s="25">
        <f t="shared" ref="D85:K88" si="38">+D235+D265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f t="shared" si="38"/>
        <v>0</v>
      </c>
      <c r="E88" s="25">
        <f t="shared" si="38"/>
        <v>0</v>
      </c>
      <c r="F88" s="25">
        <f t="shared" si="38"/>
        <v>0</v>
      </c>
      <c r="G88" s="25">
        <f t="shared" si="38"/>
        <v>0</v>
      </c>
      <c r="H88" s="25">
        <f t="shared" si="38"/>
        <v>0</v>
      </c>
      <c r="I88" s="25">
        <f t="shared" si="38"/>
        <v>0</v>
      </c>
      <c r="J88" s="25">
        <f t="shared" si="38"/>
        <v>0</v>
      </c>
      <c r="K88" s="25">
        <f t="shared" si="38"/>
        <v>0</v>
      </c>
      <c r="L88" s="38" t="str">
        <f t="shared" si="30"/>
        <v/>
      </c>
    </row>
    <row r="89" spans="1:12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0" spans="1:12">
      <c r="A90" s="143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97"/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">
        <v>36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">
        <v>130</v>
      </c>
      <c r="B95" s="160"/>
      <c r="C95" s="160"/>
      <c r="D95" s="161"/>
      <c r="E95" s="162" t="s">
        <v>3</v>
      </c>
      <c r="F95" s="162"/>
      <c r="G95" s="162"/>
      <c r="H95" s="144"/>
      <c r="I95" s="144"/>
      <c r="J95" s="144"/>
      <c r="K95" s="144"/>
      <c r="L95" s="5"/>
    </row>
    <row r="96" spans="1:12">
      <c r="A96" s="6"/>
      <c r="B96" s="7"/>
      <c r="C96" s="7"/>
      <c r="D96" s="8"/>
      <c r="E96" s="150" t="s">
        <v>4</v>
      </c>
      <c r="F96" s="150"/>
      <c r="G96" s="150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2">IF(C102&gt;0,FIXED(C102/B102*100,2),"")</f>
        <v/>
      </c>
    </row>
    <row r="103" spans="1:12">
      <c r="A103" s="24" t="s">
        <v>18</v>
      </c>
      <c r="B103" s="25">
        <f t="shared" si="41"/>
        <v>0</v>
      </c>
      <c r="C103" s="25">
        <f t="shared" si="41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2"/>
        <v/>
      </c>
    </row>
    <row r="104" spans="1:12">
      <c r="A104" s="24" t="s">
        <v>140</v>
      </c>
      <c r="B104" s="25">
        <f t="shared" si="41"/>
        <v>0</v>
      </c>
      <c r="C104" s="25">
        <f t="shared" si="41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2"/>
        <v/>
      </c>
    </row>
    <row r="105" spans="1:12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3">+D106</f>
        <v>0</v>
      </c>
      <c r="E105" s="22">
        <f t="shared" si="43"/>
        <v>0</v>
      </c>
      <c r="F105" s="22">
        <f t="shared" si="43"/>
        <v>0</v>
      </c>
      <c r="G105" s="22">
        <f t="shared" si="43"/>
        <v>0</v>
      </c>
      <c r="H105" s="22">
        <f t="shared" si="43"/>
        <v>0</v>
      </c>
      <c r="I105" s="22">
        <f t="shared" si="43"/>
        <v>0</v>
      </c>
      <c r="J105" s="22">
        <f t="shared" si="43"/>
        <v>0</v>
      </c>
      <c r="K105" s="22">
        <f t="shared" si="43"/>
        <v>0</v>
      </c>
      <c r="L105" s="23" t="str">
        <f t="shared" si="42"/>
        <v/>
      </c>
    </row>
    <row r="106" spans="1:12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4">+D107+D110+D111+D114</f>
        <v>0</v>
      </c>
      <c r="E106" s="22">
        <f t="shared" si="44"/>
        <v>0</v>
      </c>
      <c r="F106" s="22">
        <f t="shared" si="44"/>
        <v>0</v>
      </c>
      <c r="G106" s="22">
        <f t="shared" si="44"/>
        <v>0</v>
      </c>
      <c r="H106" s="22">
        <f t="shared" si="44"/>
        <v>0</v>
      </c>
      <c r="I106" s="22">
        <f t="shared" si="44"/>
        <v>0</v>
      </c>
      <c r="J106" s="22">
        <f t="shared" si="44"/>
        <v>0</v>
      </c>
      <c r="K106" s="22">
        <f t="shared" si="44"/>
        <v>0</v>
      </c>
      <c r="L106" s="23" t="str">
        <f t="shared" si="42"/>
        <v/>
      </c>
    </row>
    <row r="107" spans="1:12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5">+D108+D109</f>
        <v>0</v>
      </c>
      <c r="E107" s="22">
        <f t="shared" si="45"/>
        <v>0</v>
      </c>
      <c r="F107" s="22">
        <f t="shared" si="45"/>
        <v>0</v>
      </c>
      <c r="G107" s="22">
        <f t="shared" si="45"/>
        <v>0</v>
      </c>
      <c r="H107" s="22">
        <f t="shared" si="45"/>
        <v>0</v>
      </c>
      <c r="I107" s="22">
        <f t="shared" si="45"/>
        <v>0</v>
      </c>
      <c r="J107" s="22">
        <f t="shared" si="45"/>
        <v>0</v>
      </c>
      <c r="K107" s="22">
        <f t="shared" si="45"/>
        <v>0</v>
      </c>
      <c r="L107" s="23" t="str">
        <f t="shared" si="42"/>
        <v/>
      </c>
    </row>
    <row r="108" spans="1:12">
      <c r="A108" s="24" t="s">
        <v>22</v>
      </c>
      <c r="B108" s="25">
        <f t="shared" si="41"/>
        <v>0</v>
      </c>
      <c r="C108" s="25">
        <f t="shared" si="41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2"/>
        <v/>
      </c>
    </row>
    <row r="109" spans="1:12">
      <c r="A109" s="26" t="s">
        <v>23</v>
      </c>
      <c r="B109" s="25">
        <f t="shared" si="41"/>
        <v>0</v>
      </c>
      <c r="C109" s="25">
        <f t="shared" si="41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42"/>
        <v/>
      </c>
    </row>
    <row r="110" spans="1:12">
      <c r="A110" s="24" t="s">
        <v>141</v>
      </c>
      <c r="B110" s="25">
        <f t="shared" si="41"/>
        <v>0</v>
      </c>
      <c r="C110" s="25">
        <f t="shared" si="41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2"/>
        <v/>
      </c>
    </row>
    <row r="111" spans="1:12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46">+D112+D113</f>
        <v>0</v>
      </c>
      <c r="E111" s="22">
        <f t="shared" si="46"/>
        <v>0</v>
      </c>
      <c r="F111" s="22">
        <f t="shared" si="46"/>
        <v>0</v>
      </c>
      <c r="G111" s="22">
        <f t="shared" si="46"/>
        <v>0</v>
      </c>
      <c r="H111" s="22">
        <f t="shared" si="46"/>
        <v>0</v>
      </c>
      <c r="I111" s="22">
        <f t="shared" si="46"/>
        <v>0</v>
      </c>
      <c r="J111" s="22">
        <f t="shared" si="46"/>
        <v>0</v>
      </c>
      <c r="K111" s="22">
        <f t="shared" si="46"/>
        <v>0</v>
      </c>
      <c r="L111" s="23" t="str">
        <f t="shared" si="42"/>
        <v/>
      </c>
    </row>
    <row r="112" spans="1:12">
      <c r="A112" s="28" t="s">
        <v>25</v>
      </c>
      <c r="B112" s="25">
        <f t="shared" si="41"/>
        <v>0</v>
      </c>
      <c r="C112" s="25">
        <f t="shared" si="41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42"/>
        <v/>
      </c>
    </row>
    <row r="113" spans="1:12">
      <c r="A113" s="28" t="s">
        <v>26</v>
      </c>
      <c r="B113" s="25">
        <f t="shared" si="41"/>
        <v>0</v>
      </c>
      <c r="C113" s="25">
        <f t="shared" si="41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42"/>
        <v/>
      </c>
    </row>
    <row r="114" spans="1:12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47">SUM(D115:D118)</f>
        <v>0</v>
      </c>
      <c r="E114" s="22">
        <f t="shared" si="47"/>
        <v>0</v>
      </c>
      <c r="F114" s="22">
        <f t="shared" si="47"/>
        <v>0</v>
      </c>
      <c r="G114" s="22">
        <f t="shared" si="47"/>
        <v>0</v>
      </c>
      <c r="H114" s="22">
        <f t="shared" si="47"/>
        <v>0</v>
      </c>
      <c r="I114" s="22">
        <f t="shared" si="47"/>
        <v>0</v>
      </c>
      <c r="J114" s="22">
        <f t="shared" si="47"/>
        <v>0</v>
      </c>
      <c r="K114" s="22">
        <f t="shared" si="47"/>
        <v>0</v>
      </c>
      <c r="L114" s="23" t="str">
        <f t="shared" si="42"/>
        <v/>
      </c>
    </row>
    <row r="115" spans="1:12">
      <c r="A115" s="126" t="s">
        <v>139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>
        <f t="shared" ref="K115" si="48">+K294</f>
        <v>0</v>
      </c>
      <c r="L115" s="37" t="str">
        <f t="shared" si="42"/>
        <v/>
      </c>
    </row>
    <row r="116" spans="1:12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2"/>
        <v/>
      </c>
    </row>
    <row r="117" spans="1:12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2"/>
        <v/>
      </c>
    </row>
    <row r="118" spans="1:12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2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9">+E106+E101</f>
        <v>0</v>
      </c>
      <c r="F119" s="30">
        <f t="shared" si="49"/>
        <v>0</v>
      </c>
      <c r="G119" s="30">
        <f t="shared" si="49"/>
        <v>0</v>
      </c>
      <c r="H119" s="30">
        <f t="shared" si="49"/>
        <v>0</v>
      </c>
      <c r="I119" s="30">
        <f t="shared" si="49"/>
        <v>0</v>
      </c>
      <c r="J119" s="30">
        <f t="shared" si="49"/>
        <v>0</v>
      </c>
      <c r="K119" s="30">
        <f t="shared" si="49"/>
        <v>0</v>
      </c>
      <c r="L119" s="39" t="str">
        <f t="shared" si="42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">
        <v>34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">
        <v>130</v>
      </c>
      <c r="B125" s="160"/>
      <c r="C125" s="160"/>
      <c r="D125" s="161"/>
      <c r="E125" s="162" t="s">
        <v>3</v>
      </c>
      <c r="F125" s="162"/>
      <c r="G125" s="162"/>
      <c r="H125" s="144"/>
      <c r="I125" s="144"/>
      <c r="J125" s="144"/>
      <c r="K125" s="144"/>
      <c r="L125" s="5"/>
    </row>
    <row r="126" spans="1:12">
      <c r="A126" s="6" t="s">
        <v>38</v>
      </c>
      <c r="B126" s="7"/>
      <c r="C126" s="7"/>
      <c r="D126" s="8"/>
      <c r="E126" s="150" t="s">
        <v>4</v>
      </c>
      <c r="F126" s="150"/>
      <c r="G126" s="150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2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0">SUM(D132:D134)</f>
        <v>0</v>
      </c>
      <c r="E131" s="22">
        <f t="shared" si="50"/>
        <v>0</v>
      </c>
      <c r="F131" s="22">
        <f t="shared" si="50"/>
        <v>0</v>
      </c>
      <c r="G131" s="22">
        <f t="shared" si="50"/>
        <v>0</v>
      </c>
      <c r="H131" s="22">
        <f t="shared" si="50"/>
        <v>0</v>
      </c>
      <c r="I131" s="22">
        <f t="shared" si="50"/>
        <v>0</v>
      </c>
      <c r="J131" s="22">
        <f t="shared" si="50"/>
        <v>0</v>
      </c>
      <c r="K131" s="22">
        <f t="shared" si="50"/>
        <v>0</v>
      </c>
      <c r="L131" s="23" t="str">
        <f>IF(C131&gt;0,FIXED(C131/B131*100,2),"")</f>
        <v/>
      </c>
    </row>
    <row r="132" spans="1:12">
      <c r="A132" s="24" t="s">
        <v>17</v>
      </c>
      <c r="B132" s="25">
        <f t="shared" ref="B132:C148" si="51">+D132+F132+H132+J132</f>
        <v>0</v>
      </c>
      <c r="C132" s="25"/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>
      <c r="A133" s="24" t="s">
        <v>18</v>
      </c>
      <c r="B133" s="25">
        <f t="shared" si="51"/>
        <v>0</v>
      </c>
      <c r="C133" s="25"/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>
      <c r="A134" s="24" t="s">
        <v>140</v>
      </c>
      <c r="B134" s="25">
        <f t="shared" si="51"/>
        <v>0</v>
      </c>
      <c r="C134" s="25"/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>
      <c r="A135" s="21" t="s">
        <v>19</v>
      </c>
      <c r="B135" s="22">
        <f t="shared" si="51"/>
        <v>0</v>
      </c>
      <c r="C135" s="22">
        <f t="shared" si="51"/>
        <v>0</v>
      </c>
      <c r="D135" s="22">
        <f t="shared" ref="D135:K135" si="52">+D136</f>
        <v>0</v>
      </c>
      <c r="E135" s="22">
        <f t="shared" si="52"/>
        <v>0</v>
      </c>
      <c r="F135" s="22">
        <f t="shared" si="52"/>
        <v>0</v>
      </c>
      <c r="G135" s="22">
        <f t="shared" si="52"/>
        <v>0</v>
      </c>
      <c r="H135" s="22">
        <f t="shared" si="52"/>
        <v>0</v>
      </c>
      <c r="I135" s="22">
        <f t="shared" si="52"/>
        <v>0</v>
      </c>
      <c r="J135" s="22">
        <f t="shared" si="52"/>
        <v>0</v>
      </c>
      <c r="K135" s="22">
        <f t="shared" si="52"/>
        <v>0</v>
      </c>
      <c r="L135" s="23" t="str">
        <f t="shared" ref="L135:L149" si="53">IF(C135&gt;0,FIXED(C135/B135*100,2),"")</f>
        <v/>
      </c>
    </row>
    <row r="136" spans="1:12">
      <c r="A136" s="21" t="s">
        <v>20</v>
      </c>
      <c r="B136" s="22">
        <f t="shared" si="51"/>
        <v>0</v>
      </c>
      <c r="C136" s="22">
        <f t="shared" si="51"/>
        <v>0</v>
      </c>
      <c r="D136" s="22">
        <f t="shared" ref="D136:K136" si="54">+D137+D140+D141+D144</f>
        <v>0</v>
      </c>
      <c r="E136" s="22">
        <f t="shared" si="54"/>
        <v>0</v>
      </c>
      <c r="F136" s="22">
        <f t="shared" si="54"/>
        <v>0</v>
      </c>
      <c r="G136" s="22">
        <f t="shared" si="54"/>
        <v>0</v>
      </c>
      <c r="H136" s="22">
        <f t="shared" si="54"/>
        <v>0</v>
      </c>
      <c r="I136" s="22">
        <f t="shared" si="54"/>
        <v>0</v>
      </c>
      <c r="J136" s="22">
        <f t="shared" si="54"/>
        <v>0</v>
      </c>
      <c r="K136" s="22">
        <f t="shared" si="54"/>
        <v>0</v>
      </c>
      <c r="L136" s="23" t="str">
        <f t="shared" si="53"/>
        <v/>
      </c>
    </row>
    <row r="137" spans="1:12">
      <c r="A137" s="21" t="s">
        <v>21</v>
      </c>
      <c r="B137" s="22">
        <f t="shared" si="51"/>
        <v>0</v>
      </c>
      <c r="C137" s="22">
        <f t="shared" si="51"/>
        <v>0</v>
      </c>
      <c r="D137" s="22">
        <f t="shared" ref="D137:K137" si="55">+D138+D139</f>
        <v>0</v>
      </c>
      <c r="E137" s="22">
        <f t="shared" si="55"/>
        <v>0</v>
      </c>
      <c r="F137" s="22">
        <f t="shared" si="55"/>
        <v>0</v>
      </c>
      <c r="G137" s="22">
        <f t="shared" si="55"/>
        <v>0</v>
      </c>
      <c r="H137" s="22">
        <f t="shared" si="55"/>
        <v>0</v>
      </c>
      <c r="I137" s="22">
        <f t="shared" si="55"/>
        <v>0</v>
      </c>
      <c r="J137" s="22">
        <f t="shared" si="55"/>
        <v>0</v>
      </c>
      <c r="K137" s="22">
        <f t="shared" si="55"/>
        <v>0</v>
      </c>
      <c r="L137" s="23" t="str">
        <f t="shared" si="53"/>
        <v/>
      </c>
    </row>
    <row r="138" spans="1:12">
      <c r="A138" s="24" t="s">
        <v>22</v>
      </c>
      <c r="B138" s="25">
        <f t="shared" si="51"/>
        <v>0</v>
      </c>
      <c r="C138" s="25"/>
      <c r="D138" s="25"/>
      <c r="E138" s="25"/>
      <c r="F138" s="25"/>
      <c r="G138" s="25"/>
      <c r="H138" s="25"/>
      <c r="I138" s="25"/>
      <c r="J138" s="25"/>
      <c r="K138" s="25"/>
      <c r="L138" s="37" t="str">
        <f t="shared" si="53"/>
        <v/>
      </c>
    </row>
    <row r="139" spans="1:12">
      <c r="A139" s="26" t="s">
        <v>23</v>
      </c>
      <c r="B139" s="25">
        <f t="shared" si="51"/>
        <v>0</v>
      </c>
      <c r="C139" s="25"/>
      <c r="D139" s="25"/>
      <c r="E139" s="25"/>
      <c r="F139" s="25"/>
      <c r="G139" s="25"/>
      <c r="H139" s="25"/>
      <c r="I139" s="25"/>
      <c r="J139" s="25"/>
      <c r="K139" s="27"/>
      <c r="L139" s="37" t="str">
        <f t="shared" si="53"/>
        <v/>
      </c>
    </row>
    <row r="140" spans="1:12">
      <c r="A140" s="24" t="s">
        <v>141</v>
      </c>
      <c r="B140" s="25">
        <f t="shared" si="51"/>
        <v>0</v>
      </c>
      <c r="C140" s="25"/>
      <c r="D140" s="25"/>
      <c r="E140" s="25"/>
      <c r="F140" s="25"/>
      <c r="G140" s="25"/>
      <c r="H140" s="25"/>
      <c r="I140" s="25"/>
      <c r="J140" s="25"/>
      <c r="K140" s="25"/>
      <c r="L140" s="37" t="str">
        <f t="shared" si="53"/>
        <v/>
      </c>
    </row>
    <row r="141" spans="1:12">
      <c r="A141" s="21" t="s">
        <v>24</v>
      </c>
      <c r="B141" s="22">
        <f t="shared" si="51"/>
        <v>0</v>
      </c>
      <c r="C141" s="22">
        <f t="shared" si="51"/>
        <v>0</v>
      </c>
      <c r="D141" s="22">
        <f t="shared" ref="D141:K141" si="56">+D142+D143</f>
        <v>0</v>
      </c>
      <c r="E141" s="22">
        <f t="shared" si="56"/>
        <v>0</v>
      </c>
      <c r="F141" s="22">
        <f t="shared" si="56"/>
        <v>0</v>
      </c>
      <c r="G141" s="22">
        <f t="shared" si="56"/>
        <v>0</v>
      </c>
      <c r="H141" s="22">
        <f t="shared" si="56"/>
        <v>0</v>
      </c>
      <c r="I141" s="22">
        <f t="shared" si="56"/>
        <v>0</v>
      </c>
      <c r="J141" s="22">
        <f t="shared" si="56"/>
        <v>0</v>
      </c>
      <c r="K141" s="22">
        <f t="shared" si="56"/>
        <v>0</v>
      </c>
      <c r="L141" s="23" t="str">
        <f t="shared" si="53"/>
        <v/>
      </c>
    </row>
    <row r="142" spans="1:12">
      <c r="A142" s="28" t="s">
        <v>25</v>
      </c>
      <c r="B142" s="25">
        <f t="shared" si="51"/>
        <v>0</v>
      </c>
      <c r="C142" s="25">
        <f t="shared" si="51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3"/>
        <v/>
      </c>
    </row>
    <row r="143" spans="1:12">
      <c r="A143" s="28" t="s">
        <v>26</v>
      </c>
      <c r="B143" s="25">
        <f t="shared" si="51"/>
        <v>0</v>
      </c>
      <c r="C143" s="25">
        <f t="shared" si="51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3"/>
        <v/>
      </c>
    </row>
    <row r="144" spans="1:12">
      <c r="A144" s="21" t="s">
        <v>27</v>
      </c>
      <c r="B144" s="22">
        <f t="shared" si="51"/>
        <v>0</v>
      </c>
      <c r="C144" s="22">
        <f t="shared" si="51"/>
        <v>0</v>
      </c>
      <c r="D144" s="22">
        <f t="shared" ref="D144:K144" si="57">SUM(D145:D148)</f>
        <v>0</v>
      </c>
      <c r="E144" s="22">
        <f t="shared" si="57"/>
        <v>0</v>
      </c>
      <c r="F144" s="22">
        <f t="shared" si="57"/>
        <v>0</v>
      </c>
      <c r="G144" s="22">
        <f t="shared" si="57"/>
        <v>0</v>
      </c>
      <c r="H144" s="22">
        <f t="shared" si="57"/>
        <v>0</v>
      </c>
      <c r="I144" s="22">
        <f t="shared" si="57"/>
        <v>0</v>
      </c>
      <c r="J144" s="22">
        <f t="shared" si="57"/>
        <v>0</v>
      </c>
      <c r="K144" s="22">
        <f t="shared" si="57"/>
        <v>0</v>
      </c>
      <c r="L144" s="23" t="str">
        <f t="shared" si="53"/>
        <v/>
      </c>
    </row>
    <row r="145" spans="1:12">
      <c r="A145" s="28" t="s">
        <v>28</v>
      </c>
      <c r="B145" s="25">
        <f t="shared" si="51"/>
        <v>0</v>
      </c>
      <c r="C145" s="25">
        <f t="shared" si="51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3"/>
        <v/>
      </c>
    </row>
    <row r="146" spans="1:12">
      <c r="A146" s="28" t="s">
        <v>29</v>
      </c>
      <c r="B146" s="25">
        <f t="shared" si="51"/>
        <v>0</v>
      </c>
      <c r="C146" s="25">
        <f t="shared" si="51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3"/>
        <v/>
      </c>
    </row>
    <row r="147" spans="1:12">
      <c r="A147" s="28" t="s">
        <v>30</v>
      </c>
      <c r="B147" s="25">
        <f t="shared" si="51"/>
        <v>0</v>
      </c>
      <c r="C147" s="25">
        <f t="shared" si="51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3"/>
        <v/>
      </c>
    </row>
    <row r="148" spans="1:12" ht="19.5" thickBot="1">
      <c r="A148" s="28" t="s">
        <v>31</v>
      </c>
      <c r="B148" s="25">
        <f t="shared" si="51"/>
        <v>0</v>
      </c>
      <c r="C148" s="25">
        <f t="shared" si="51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3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8">+E136+E131</f>
        <v>0</v>
      </c>
      <c r="F149" s="30">
        <f t="shared" si="58"/>
        <v>0</v>
      </c>
      <c r="G149" s="30">
        <f t="shared" si="58"/>
        <v>0</v>
      </c>
      <c r="H149" s="30">
        <f t="shared" si="58"/>
        <v>0</v>
      </c>
      <c r="I149" s="30">
        <f t="shared" si="58"/>
        <v>0</v>
      </c>
      <c r="J149" s="30">
        <f t="shared" si="58"/>
        <v>0</v>
      </c>
      <c r="K149" s="30">
        <f t="shared" si="58"/>
        <v>0</v>
      </c>
      <c r="L149" s="39" t="str">
        <f t="shared" si="53"/>
        <v/>
      </c>
    </row>
    <row r="150" spans="1:12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</row>
    <row r="152" spans="1:12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</row>
    <row r="153" spans="1:1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</row>
    <row r="154" spans="1:12">
      <c r="A154" s="156" t="s">
        <v>34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</row>
    <row r="155" spans="1:12">
      <c r="A155" s="159" t="s">
        <v>130</v>
      </c>
      <c r="B155" s="160"/>
      <c r="C155" s="160"/>
      <c r="D155" s="161"/>
      <c r="E155" s="162" t="s">
        <v>3</v>
      </c>
      <c r="F155" s="162"/>
      <c r="G155" s="162"/>
      <c r="H155" s="144"/>
      <c r="I155" s="144"/>
      <c r="J155" s="144"/>
      <c r="K155" s="144"/>
      <c r="L155" s="5"/>
    </row>
    <row r="156" spans="1:12">
      <c r="A156" s="6" t="s">
        <v>39</v>
      </c>
      <c r="B156" s="7"/>
      <c r="C156" s="7"/>
      <c r="D156" s="8"/>
      <c r="E156" s="150" t="s">
        <v>4</v>
      </c>
      <c r="F156" s="150"/>
      <c r="G156" s="150"/>
      <c r="H156" s="9"/>
      <c r="I156" s="9"/>
      <c r="J156" s="9"/>
      <c r="K156" s="9"/>
      <c r="L156" s="10"/>
    </row>
    <row r="157" spans="1:12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</row>
    <row r="160" spans="1:12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59">SUM(D162:D164)</f>
        <v>0</v>
      </c>
      <c r="E161" s="22">
        <f t="shared" si="59"/>
        <v>0</v>
      </c>
      <c r="F161" s="22">
        <f t="shared" si="59"/>
        <v>0</v>
      </c>
      <c r="G161" s="22">
        <f t="shared" si="59"/>
        <v>0</v>
      </c>
      <c r="H161" s="22">
        <f t="shared" si="59"/>
        <v>0</v>
      </c>
      <c r="I161" s="22">
        <f t="shared" si="59"/>
        <v>0</v>
      </c>
      <c r="J161" s="22">
        <f t="shared" si="59"/>
        <v>0</v>
      </c>
      <c r="K161" s="22">
        <f t="shared" si="59"/>
        <v>0</v>
      </c>
      <c r="L161" s="23" t="str">
        <f>IF(C161&gt;0,FIXED(C161/B161*100,2),"")</f>
        <v/>
      </c>
    </row>
    <row r="162" spans="1:12">
      <c r="A162" s="24" t="s">
        <v>17</v>
      </c>
      <c r="B162" s="25">
        <f t="shared" ref="B162:C178" si="60">+D162+F162+H162+J162</f>
        <v>0</v>
      </c>
      <c r="C162" s="25">
        <f t="shared" si="60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1">IF(C162&gt;0,FIXED(C162/B162*100,2),"")</f>
        <v/>
      </c>
    </row>
    <row r="163" spans="1:12">
      <c r="A163" s="24" t="s">
        <v>18</v>
      </c>
      <c r="B163" s="25">
        <f t="shared" si="60"/>
        <v>0</v>
      </c>
      <c r="C163" s="25">
        <f t="shared" si="60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1"/>
        <v/>
      </c>
    </row>
    <row r="164" spans="1:12">
      <c r="A164" s="24" t="s">
        <v>140</v>
      </c>
      <c r="B164" s="25">
        <f t="shared" si="60"/>
        <v>0</v>
      </c>
      <c r="C164" s="25">
        <f t="shared" si="60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1"/>
        <v/>
      </c>
    </row>
    <row r="165" spans="1:12">
      <c r="A165" s="21" t="s">
        <v>19</v>
      </c>
      <c r="B165" s="22">
        <f t="shared" si="60"/>
        <v>0</v>
      </c>
      <c r="C165" s="22">
        <f t="shared" si="60"/>
        <v>0</v>
      </c>
      <c r="D165" s="22">
        <f t="shared" ref="D165:K165" si="62">+D166</f>
        <v>0</v>
      </c>
      <c r="E165" s="22">
        <f t="shared" si="62"/>
        <v>0</v>
      </c>
      <c r="F165" s="22">
        <f t="shared" si="62"/>
        <v>0</v>
      </c>
      <c r="G165" s="22">
        <f t="shared" si="62"/>
        <v>0</v>
      </c>
      <c r="H165" s="22">
        <f t="shared" si="62"/>
        <v>0</v>
      </c>
      <c r="I165" s="22">
        <f t="shared" si="62"/>
        <v>0</v>
      </c>
      <c r="J165" s="22">
        <f t="shared" si="62"/>
        <v>0</v>
      </c>
      <c r="K165" s="22">
        <f t="shared" si="62"/>
        <v>0</v>
      </c>
      <c r="L165" s="23" t="str">
        <f t="shared" si="61"/>
        <v/>
      </c>
    </row>
    <row r="166" spans="1:12">
      <c r="A166" s="21" t="s">
        <v>20</v>
      </c>
      <c r="B166" s="22">
        <f t="shared" si="60"/>
        <v>0</v>
      </c>
      <c r="C166" s="22">
        <f t="shared" si="60"/>
        <v>0</v>
      </c>
      <c r="D166" s="22">
        <f t="shared" ref="D166:K166" si="63">+D167+D170+D171+D174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 t="shared" si="61"/>
        <v/>
      </c>
    </row>
    <row r="167" spans="1:12">
      <c r="A167" s="21" t="s">
        <v>21</v>
      </c>
      <c r="B167" s="22">
        <f t="shared" si="60"/>
        <v>0</v>
      </c>
      <c r="C167" s="22">
        <f t="shared" si="60"/>
        <v>0</v>
      </c>
      <c r="D167" s="22">
        <f t="shared" ref="D167:K167" si="64">+D168+D169</f>
        <v>0</v>
      </c>
      <c r="E167" s="22">
        <f t="shared" si="64"/>
        <v>0</v>
      </c>
      <c r="F167" s="22">
        <f t="shared" si="64"/>
        <v>0</v>
      </c>
      <c r="G167" s="22">
        <f t="shared" si="64"/>
        <v>0</v>
      </c>
      <c r="H167" s="22">
        <f t="shared" si="64"/>
        <v>0</v>
      </c>
      <c r="I167" s="22">
        <f t="shared" si="64"/>
        <v>0</v>
      </c>
      <c r="J167" s="22">
        <f t="shared" si="64"/>
        <v>0</v>
      </c>
      <c r="K167" s="22">
        <f t="shared" si="64"/>
        <v>0</v>
      </c>
      <c r="L167" s="23" t="str">
        <f t="shared" si="61"/>
        <v/>
      </c>
    </row>
    <row r="168" spans="1:12">
      <c r="A168" s="24" t="s">
        <v>22</v>
      </c>
      <c r="B168" s="25">
        <f t="shared" si="60"/>
        <v>0</v>
      </c>
      <c r="C168" s="25">
        <f t="shared" si="60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1"/>
        <v/>
      </c>
    </row>
    <row r="169" spans="1:12">
      <c r="A169" s="26" t="s">
        <v>23</v>
      </c>
      <c r="B169" s="25">
        <f t="shared" si="60"/>
        <v>0</v>
      </c>
      <c r="C169" s="25">
        <f t="shared" si="60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1"/>
        <v/>
      </c>
    </row>
    <row r="170" spans="1:12">
      <c r="A170" s="24" t="s">
        <v>141</v>
      </c>
      <c r="B170" s="25">
        <f t="shared" si="60"/>
        <v>0</v>
      </c>
      <c r="C170" s="25">
        <f t="shared" si="60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61"/>
        <v/>
      </c>
    </row>
    <row r="171" spans="1:12">
      <c r="A171" s="21" t="s">
        <v>24</v>
      </c>
      <c r="B171" s="22">
        <f t="shared" si="60"/>
        <v>0</v>
      </c>
      <c r="C171" s="22">
        <f t="shared" si="60"/>
        <v>0</v>
      </c>
      <c r="D171" s="22">
        <f t="shared" ref="D171:K171" si="65">+D172+D173</f>
        <v>0</v>
      </c>
      <c r="E171" s="22">
        <f t="shared" si="65"/>
        <v>0</v>
      </c>
      <c r="F171" s="22">
        <f t="shared" si="65"/>
        <v>0</v>
      </c>
      <c r="G171" s="22">
        <f t="shared" si="65"/>
        <v>0</v>
      </c>
      <c r="H171" s="22">
        <f t="shared" si="65"/>
        <v>0</v>
      </c>
      <c r="I171" s="22">
        <f t="shared" si="65"/>
        <v>0</v>
      </c>
      <c r="J171" s="22">
        <f t="shared" si="65"/>
        <v>0</v>
      </c>
      <c r="K171" s="22">
        <f t="shared" si="65"/>
        <v>0</v>
      </c>
      <c r="L171" s="23" t="str">
        <f t="shared" si="61"/>
        <v/>
      </c>
    </row>
    <row r="172" spans="1:12">
      <c r="A172" s="28" t="s">
        <v>25</v>
      </c>
      <c r="B172" s="25">
        <f t="shared" si="60"/>
        <v>0</v>
      </c>
      <c r="C172" s="25">
        <f t="shared" si="60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61"/>
        <v/>
      </c>
    </row>
    <row r="173" spans="1:12">
      <c r="A173" s="28" t="s">
        <v>26</v>
      </c>
      <c r="B173" s="25">
        <f t="shared" si="60"/>
        <v>0</v>
      </c>
      <c r="C173" s="25">
        <f t="shared" si="60"/>
        <v>0</v>
      </c>
      <c r="D173" s="25"/>
      <c r="E173" s="25"/>
      <c r="F173" s="25"/>
      <c r="G173" s="25"/>
      <c r="H173" s="25"/>
      <c r="I173" s="25"/>
      <c r="J173" s="25"/>
      <c r="K173" s="27"/>
      <c r="L173" s="37" t="str">
        <f t="shared" si="61"/>
        <v/>
      </c>
    </row>
    <row r="174" spans="1:12">
      <c r="A174" s="21" t="s">
        <v>27</v>
      </c>
      <c r="B174" s="22">
        <f t="shared" si="60"/>
        <v>0</v>
      </c>
      <c r="C174" s="22">
        <f t="shared" si="60"/>
        <v>0</v>
      </c>
      <c r="D174" s="22">
        <f t="shared" ref="D174:K174" si="66">SUM(D175:D178)</f>
        <v>0</v>
      </c>
      <c r="E174" s="22">
        <f t="shared" si="66"/>
        <v>0</v>
      </c>
      <c r="F174" s="22">
        <f t="shared" si="66"/>
        <v>0</v>
      </c>
      <c r="G174" s="22">
        <f t="shared" si="66"/>
        <v>0</v>
      </c>
      <c r="H174" s="22">
        <f t="shared" si="66"/>
        <v>0</v>
      </c>
      <c r="I174" s="22">
        <f t="shared" si="66"/>
        <v>0</v>
      </c>
      <c r="J174" s="22">
        <f t="shared" si="66"/>
        <v>0</v>
      </c>
      <c r="K174" s="22">
        <f t="shared" si="66"/>
        <v>0</v>
      </c>
      <c r="L174" s="23" t="str">
        <f t="shared" si="61"/>
        <v/>
      </c>
    </row>
    <row r="175" spans="1:12">
      <c r="A175" s="28" t="s">
        <v>28</v>
      </c>
      <c r="B175" s="25">
        <f t="shared" si="60"/>
        <v>0</v>
      </c>
      <c r="C175" s="25">
        <f t="shared" si="60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1"/>
        <v/>
      </c>
    </row>
    <row r="176" spans="1:12">
      <c r="A176" s="28" t="s">
        <v>29</v>
      </c>
      <c r="B176" s="25">
        <f t="shared" si="60"/>
        <v>0</v>
      </c>
      <c r="C176" s="25">
        <f t="shared" si="60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1"/>
        <v/>
      </c>
    </row>
    <row r="177" spans="1:12">
      <c r="A177" s="28" t="s">
        <v>30</v>
      </c>
      <c r="B177" s="25">
        <f t="shared" si="60"/>
        <v>0</v>
      </c>
      <c r="C177" s="25">
        <f t="shared" si="60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1"/>
        <v/>
      </c>
    </row>
    <row r="178" spans="1:12" ht="19.5" thickBot="1">
      <c r="A178" s="28" t="s">
        <v>31</v>
      </c>
      <c r="B178" s="25">
        <f t="shared" si="60"/>
        <v>0</v>
      </c>
      <c r="C178" s="25">
        <f t="shared" si="60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1"/>
        <v/>
      </c>
    </row>
    <row r="179" spans="1:12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67">+E166+E161</f>
        <v>0</v>
      </c>
      <c r="F179" s="30">
        <f t="shared" si="67"/>
        <v>0</v>
      </c>
      <c r="G179" s="30">
        <f t="shared" si="67"/>
        <v>0</v>
      </c>
      <c r="H179" s="30">
        <f t="shared" si="67"/>
        <v>0</v>
      </c>
      <c r="I179" s="30">
        <f t="shared" si="67"/>
        <v>0</v>
      </c>
      <c r="J179" s="30">
        <f t="shared" si="67"/>
        <v>0</v>
      </c>
      <c r="K179" s="30">
        <f t="shared" si="67"/>
        <v>0</v>
      </c>
      <c r="L179" s="39" t="str">
        <f t="shared" si="61"/>
        <v/>
      </c>
    </row>
    <row r="180" spans="1:12">
      <c r="A180" s="145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97"/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</row>
    <row r="182" spans="1:12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</row>
    <row r="183" spans="1:1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</row>
    <row r="184" spans="1:12">
      <c r="A184" s="156" t="s">
        <v>34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</row>
    <row r="185" spans="1:12">
      <c r="A185" s="159" t="s">
        <v>130</v>
      </c>
      <c r="B185" s="160"/>
      <c r="C185" s="160"/>
      <c r="D185" s="161"/>
      <c r="E185" s="162" t="s">
        <v>3</v>
      </c>
      <c r="F185" s="162"/>
      <c r="G185" s="162"/>
      <c r="H185" s="144"/>
      <c r="I185" s="144"/>
      <c r="J185" s="144"/>
      <c r="K185" s="144"/>
      <c r="L185" s="5"/>
    </row>
    <row r="186" spans="1:12">
      <c r="A186" s="6" t="s">
        <v>77</v>
      </c>
      <c r="B186" s="7"/>
      <c r="C186" s="7"/>
      <c r="D186" s="8"/>
      <c r="E186" s="150" t="s">
        <v>4</v>
      </c>
      <c r="F186" s="150"/>
      <c r="G186" s="150"/>
      <c r="H186" s="9"/>
      <c r="I186" s="9"/>
      <c r="J186" s="9"/>
      <c r="K186" s="9"/>
      <c r="L186" s="10"/>
    </row>
    <row r="187" spans="1:12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</row>
    <row r="190" spans="1:12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68">SUM(D192:D194)</f>
        <v>0</v>
      </c>
      <c r="E191" s="22">
        <f t="shared" si="68"/>
        <v>0</v>
      </c>
      <c r="F191" s="22">
        <f t="shared" si="68"/>
        <v>0</v>
      </c>
      <c r="G191" s="22">
        <f t="shared" si="68"/>
        <v>0</v>
      </c>
      <c r="H191" s="22">
        <f t="shared" si="68"/>
        <v>0</v>
      </c>
      <c r="I191" s="22">
        <f t="shared" si="68"/>
        <v>0</v>
      </c>
      <c r="J191" s="22">
        <f t="shared" si="68"/>
        <v>0</v>
      </c>
      <c r="K191" s="22">
        <f t="shared" si="68"/>
        <v>0</v>
      </c>
      <c r="L191" s="23" t="str">
        <f>IF(C191&gt;0,FIXED(C191/B191*100,2),"")</f>
        <v/>
      </c>
    </row>
    <row r="192" spans="1:12">
      <c r="A192" s="24" t="s">
        <v>17</v>
      </c>
      <c r="B192" s="25">
        <f t="shared" ref="B192:C208" si="69">+D192+F192+H192+J192</f>
        <v>0</v>
      </c>
      <c r="C192" s="25">
        <f t="shared" si="69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9" si="70">IF(C192&gt;0,FIXED(C192/B192*100,2),"")</f>
        <v/>
      </c>
    </row>
    <row r="193" spans="1:12">
      <c r="A193" s="24" t="s">
        <v>18</v>
      </c>
      <c r="B193" s="25">
        <f t="shared" si="69"/>
        <v>0</v>
      </c>
      <c r="C193" s="25">
        <f t="shared" si="69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0"/>
        <v/>
      </c>
    </row>
    <row r="194" spans="1:12">
      <c r="A194" s="24" t="s">
        <v>140</v>
      </c>
      <c r="B194" s="25">
        <f t="shared" si="69"/>
        <v>0</v>
      </c>
      <c r="C194" s="25">
        <f t="shared" si="69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0"/>
        <v/>
      </c>
    </row>
    <row r="195" spans="1:12">
      <c r="A195" s="21" t="s">
        <v>19</v>
      </c>
      <c r="B195" s="22">
        <f t="shared" si="69"/>
        <v>0</v>
      </c>
      <c r="C195" s="22">
        <f t="shared" si="69"/>
        <v>0</v>
      </c>
      <c r="D195" s="22">
        <f t="shared" ref="D195:K195" si="71">+D196</f>
        <v>0</v>
      </c>
      <c r="E195" s="22">
        <f t="shared" si="71"/>
        <v>0</v>
      </c>
      <c r="F195" s="22">
        <f t="shared" si="71"/>
        <v>0</v>
      </c>
      <c r="G195" s="22">
        <f t="shared" si="71"/>
        <v>0</v>
      </c>
      <c r="H195" s="22">
        <f t="shared" si="71"/>
        <v>0</v>
      </c>
      <c r="I195" s="22">
        <f t="shared" si="71"/>
        <v>0</v>
      </c>
      <c r="J195" s="22">
        <f t="shared" si="71"/>
        <v>0</v>
      </c>
      <c r="K195" s="22">
        <f t="shared" si="71"/>
        <v>0</v>
      </c>
      <c r="L195" s="23" t="str">
        <f t="shared" si="70"/>
        <v/>
      </c>
    </row>
    <row r="196" spans="1:12">
      <c r="A196" s="21" t="s">
        <v>20</v>
      </c>
      <c r="B196" s="22">
        <f t="shared" si="69"/>
        <v>0</v>
      </c>
      <c r="C196" s="22">
        <f t="shared" si="69"/>
        <v>0</v>
      </c>
      <c r="D196" s="22">
        <f t="shared" ref="D196:K196" si="72">+D197+D200+D201+D204</f>
        <v>0</v>
      </c>
      <c r="E196" s="22">
        <f t="shared" si="72"/>
        <v>0</v>
      </c>
      <c r="F196" s="22">
        <f t="shared" si="72"/>
        <v>0</v>
      </c>
      <c r="G196" s="22">
        <f t="shared" si="72"/>
        <v>0</v>
      </c>
      <c r="H196" s="22">
        <f t="shared" si="72"/>
        <v>0</v>
      </c>
      <c r="I196" s="22">
        <f t="shared" si="72"/>
        <v>0</v>
      </c>
      <c r="J196" s="22">
        <f t="shared" si="72"/>
        <v>0</v>
      </c>
      <c r="K196" s="22">
        <f t="shared" si="72"/>
        <v>0</v>
      </c>
      <c r="L196" s="23" t="str">
        <f t="shared" si="70"/>
        <v/>
      </c>
    </row>
    <row r="197" spans="1:12">
      <c r="A197" s="21" t="s">
        <v>21</v>
      </c>
      <c r="B197" s="22">
        <f t="shared" si="69"/>
        <v>0</v>
      </c>
      <c r="C197" s="22">
        <f t="shared" si="69"/>
        <v>0</v>
      </c>
      <c r="D197" s="22">
        <f t="shared" ref="D197:K197" si="73">+D198+D199</f>
        <v>0</v>
      </c>
      <c r="E197" s="22">
        <f t="shared" si="73"/>
        <v>0</v>
      </c>
      <c r="F197" s="22">
        <f t="shared" si="73"/>
        <v>0</v>
      </c>
      <c r="G197" s="22">
        <f t="shared" si="73"/>
        <v>0</v>
      </c>
      <c r="H197" s="22">
        <f t="shared" si="73"/>
        <v>0</v>
      </c>
      <c r="I197" s="22">
        <f t="shared" si="73"/>
        <v>0</v>
      </c>
      <c r="J197" s="22">
        <f t="shared" si="73"/>
        <v>0</v>
      </c>
      <c r="K197" s="22">
        <f t="shared" si="73"/>
        <v>0</v>
      </c>
      <c r="L197" s="23" t="str">
        <f t="shared" si="70"/>
        <v/>
      </c>
    </row>
    <row r="198" spans="1:12">
      <c r="A198" s="24" t="s">
        <v>22</v>
      </c>
      <c r="B198" s="25">
        <f t="shared" si="69"/>
        <v>0</v>
      </c>
      <c r="C198" s="25">
        <f t="shared" si="69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0"/>
        <v/>
      </c>
    </row>
    <row r="199" spans="1:12">
      <c r="A199" s="26" t="s">
        <v>23</v>
      </c>
      <c r="B199" s="25">
        <f t="shared" si="69"/>
        <v>0</v>
      </c>
      <c r="C199" s="25">
        <f t="shared" si="69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0"/>
        <v/>
      </c>
    </row>
    <row r="200" spans="1:12">
      <c r="A200" s="24" t="s">
        <v>141</v>
      </c>
      <c r="B200" s="25">
        <f t="shared" si="69"/>
        <v>0</v>
      </c>
      <c r="C200" s="25">
        <f t="shared" si="69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0"/>
        <v/>
      </c>
    </row>
    <row r="201" spans="1:12">
      <c r="A201" s="21" t="s">
        <v>24</v>
      </c>
      <c r="B201" s="22">
        <f t="shared" si="69"/>
        <v>0</v>
      </c>
      <c r="C201" s="22">
        <f t="shared" si="69"/>
        <v>0</v>
      </c>
      <c r="D201" s="22">
        <f t="shared" ref="D201:K201" si="74">+D202+D203</f>
        <v>0</v>
      </c>
      <c r="E201" s="22">
        <f t="shared" si="74"/>
        <v>0</v>
      </c>
      <c r="F201" s="22">
        <f t="shared" si="74"/>
        <v>0</v>
      </c>
      <c r="G201" s="22">
        <f t="shared" si="74"/>
        <v>0</v>
      </c>
      <c r="H201" s="22">
        <f t="shared" si="74"/>
        <v>0</v>
      </c>
      <c r="I201" s="22">
        <f t="shared" si="74"/>
        <v>0</v>
      </c>
      <c r="J201" s="22">
        <f t="shared" si="74"/>
        <v>0</v>
      </c>
      <c r="K201" s="22">
        <f t="shared" si="74"/>
        <v>0</v>
      </c>
      <c r="L201" s="23" t="str">
        <f t="shared" si="70"/>
        <v/>
      </c>
    </row>
    <row r="202" spans="1:12">
      <c r="A202" s="28" t="s">
        <v>25</v>
      </c>
      <c r="B202" s="25">
        <f t="shared" si="69"/>
        <v>0</v>
      </c>
      <c r="C202" s="25">
        <f t="shared" si="69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0"/>
        <v/>
      </c>
    </row>
    <row r="203" spans="1:12">
      <c r="A203" s="28" t="s">
        <v>26</v>
      </c>
      <c r="B203" s="25">
        <f t="shared" si="69"/>
        <v>0</v>
      </c>
      <c r="C203" s="25">
        <f t="shared" si="69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0"/>
        <v/>
      </c>
    </row>
    <row r="204" spans="1:12">
      <c r="A204" s="21" t="s">
        <v>27</v>
      </c>
      <c r="B204" s="22">
        <f t="shared" si="69"/>
        <v>0</v>
      </c>
      <c r="C204" s="22">
        <f t="shared" si="69"/>
        <v>0</v>
      </c>
      <c r="D204" s="22">
        <f t="shared" ref="D204:K204" si="75">SUM(D205:D208)</f>
        <v>0</v>
      </c>
      <c r="E204" s="22">
        <f t="shared" si="75"/>
        <v>0</v>
      </c>
      <c r="F204" s="22">
        <f t="shared" si="75"/>
        <v>0</v>
      </c>
      <c r="G204" s="22">
        <f t="shared" si="75"/>
        <v>0</v>
      </c>
      <c r="H204" s="22">
        <f t="shared" si="75"/>
        <v>0</v>
      </c>
      <c r="I204" s="22">
        <f t="shared" si="75"/>
        <v>0</v>
      </c>
      <c r="J204" s="22">
        <f t="shared" si="75"/>
        <v>0</v>
      </c>
      <c r="K204" s="22">
        <f t="shared" si="75"/>
        <v>0</v>
      </c>
      <c r="L204" s="23" t="str">
        <f t="shared" si="70"/>
        <v/>
      </c>
    </row>
    <row r="205" spans="1:12">
      <c r="A205" s="28" t="s">
        <v>93</v>
      </c>
      <c r="B205" s="25">
        <f t="shared" si="69"/>
        <v>0</v>
      </c>
      <c r="C205" s="25">
        <f t="shared" si="69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0"/>
        <v/>
      </c>
    </row>
    <row r="206" spans="1:12">
      <c r="A206" s="28" t="s">
        <v>29</v>
      </c>
      <c r="B206" s="25">
        <f t="shared" si="69"/>
        <v>0</v>
      </c>
      <c r="C206" s="25">
        <f t="shared" si="69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0"/>
        <v/>
      </c>
    </row>
    <row r="207" spans="1:12">
      <c r="A207" s="28" t="s">
        <v>30</v>
      </c>
      <c r="B207" s="25">
        <f t="shared" si="69"/>
        <v>0</v>
      </c>
      <c r="C207" s="25">
        <f t="shared" si="69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0"/>
        <v/>
      </c>
    </row>
    <row r="208" spans="1:12" ht="19.5" thickBot="1">
      <c r="A208" s="28" t="s">
        <v>31</v>
      </c>
      <c r="B208" s="25">
        <f t="shared" si="69"/>
        <v>0</v>
      </c>
      <c r="C208" s="25">
        <f t="shared" si="69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0"/>
        <v/>
      </c>
    </row>
    <row r="209" spans="1:12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76">+E196+E191</f>
        <v>0</v>
      </c>
      <c r="F209" s="30">
        <f t="shared" si="76"/>
        <v>0</v>
      </c>
      <c r="G209" s="30">
        <f t="shared" si="76"/>
        <v>0</v>
      </c>
      <c r="H209" s="30">
        <f t="shared" si="76"/>
        <v>0</v>
      </c>
      <c r="I209" s="30">
        <f t="shared" si="76"/>
        <v>0</v>
      </c>
      <c r="J209" s="30">
        <f t="shared" si="76"/>
        <v>0</v>
      </c>
      <c r="K209" s="30">
        <f t="shared" si="76"/>
        <v>0</v>
      </c>
      <c r="L209" s="39" t="str">
        <f t="shared" si="70"/>
        <v/>
      </c>
    </row>
    <row r="211" spans="1:12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3" t="s">
        <v>0</v>
      </c>
      <c r="L211" s="153"/>
    </row>
    <row r="212" spans="1:12">
      <c r="A212" s="154" t="s">
        <v>142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</row>
    <row r="213" spans="1:1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55" t="s">
        <v>1</v>
      </c>
      <c r="L213" s="155"/>
    </row>
    <row r="214" spans="1:12">
      <c r="A214" s="156" t="s">
        <v>35</v>
      </c>
      <c r="B214" s="156"/>
      <c r="C214" s="156"/>
      <c r="D214" s="156"/>
      <c r="E214" s="157" t="s">
        <v>2</v>
      </c>
      <c r="F214" s="157"/>
      <c r="G214" s="157"/>
      <c r="H214" s="157"/>
      <c r="I214" s="157"/>
      <c r="J214" s="157"/>
      <c r="K214" s="157"/>
      <c r="L214" s="158"/>
    </row>
    <row r="215" spans="1:12">
      <c r="A215" s="159" t="s">
        <v>130</v>
      </c>
      <c r="B215" s="160"/>
      <c r="C215" s="160"/>
      <c r="D215" s="161"/>
      <c r="E215" s="162" t="s">
        <v>3</v>
      </c>
      <c r="F215" s="162"/>
      <c r="G215" s="162"/>
      <c r="H215" s="144"/>
      <c r="I215" s="144"/>
      <c r="J215" s="144"/>
      <c r="K215" s="144"/>
      <c r="L215" s="5"/>
    </row>
    <row r="216" spans="1:12">
      <c r="A216" s="6" t="s">
        <v>41</v>
      </c>
      <c r="B216" s="7"/>
      <c r="C216" s="7"/>
      <c r="D216" s="8"/>
      <c r="E216" s="150" t="s">
        <v>4</v>
      </c>
      <c r="F216" s="150"/>
      <c r="G216" s="150"/>
      <c r="H216" s="9"/>
      <c r="I216" s="9"/>
      <c r="J216" s="9"/>
      <c r="K216" s="9"/>
      <c r="L216" s="10"/>
    </row>
    <row r="217" spans="1:12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</row>
    <row r="218" spans="1:12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</row>
    <row r="219" spans="1:12">
      <c r="A219" s="16" t="s">
        <v>6</v>
      </c>
      <c r="B219" s="151" t="s">
        <v>7</v>
      </c>
      <c r="C219" s="152"/>
      <c r="D219" s="151" t="s">
        <v>8</v>
      </c>
      <c r="E219" s="152"/>
      <c r="F219" s="151" t="s">
        <v>9</v>
      </c>
      <c r="G219" s="152"/>
      <c r="H219" s="151" t="s">
        <v>10</v>
      </c>
      <c r="I219" s="152"/>
      <c r="J219" s="151" t="s">
        <v>11</v>
      </c>
      <c r="K219" s="152"/>
      <c r="L219" s="17" t="s">
        <v>12</v>
      </c>
    </row>
    <row r="220" spans="1:12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</row>
    <row r="221" spans="1:12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77">SUM(D222:D224)</f>
        <v>0</v>
      </c>
      <c r="E221" s="22">
        <f t="shared" si="77"/>
        <v>0</v>
      </c>
      <c r="F221" s="22">
        <f t="shared" si="77"/>
        <v>0</v>
      </c>
      <c r="G221" s="22">
        <f t="shared" si="77"/>
        <v>0</v>
      </c>
      <c r="H221" s="22">
        <f t="shared" si="77"/>
        <v>0</v>
      </c>
      <c r="I221" s="22">
        <f t="shared" si="77"/>
        <v>0</v>
      </c>
      <c r="J221" s="22">
        <f t="shared" si="77"/>
        <v>0</v>
      </c>
      <c r="K221" s="22">
        <f t="shared" si="77"/>
        <v>0</v>
      </c>
      <c r="L221" s="23" t="str">
        <f>IF(C221&gt;0,FIXED(C221/B221*100,2),"")</f>
        <v/>
      </c>
    </row>
    <row r="222" spans="1:12">
      <c r="A222" s="24" t="s">
        <v>17</v>
      </c>
      <c r="B222" s="25">
        <f t="shared" ref="B222:C238" si="78">+D222+F222+H222+J222</f>
        <v>0</v>
      </c>
      <c r="C222" s="25">
        <f t="shared" si="78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>IF(C222&gt;0,FIXED(C222/B222*100,2),"")</f>
        <v/>
      </c>
    </row>
    <row r="223" spans="1:12">
      <c r="A223" s="24" t="s">
        <v>18</v>
      </c>
      <c r="B223" s="25">
        <f t="shared" si="78"/>
        <v>0</v>
      </c>
      <c r="C223" s="25">
        <f t="shared" si="78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39" si="79">IF(C223&gt;0,FIXED(C223/B223*100,2),"")</f>
        <v/>
      </c>
    </row>
    <row r="224" spans="1:12">
      <c r="A224" s="24" t="s">
        <v>140</v>
      </c>
      <c r="B224" s="25">
        <f t="shared" si="78"/>
        <v>0</v>
      </c>
      <c r="C224" s="25">
        <f t="shared" si="78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79"/>
        <v/>
      </c>
    </row>
    <row r="225" spans="1:12">
      <c r="A225" s="21" t="s">
        <v>19</v>
      </c>
      <c r="B225" s="22">
        <f t="shared" si="78"/>
        <v>0</v>
      </c>
      <c r="C225" s="22">
        <f t="shared" si="78"/>
        <v>0</v>
      </c>
      <c r="D225" s="22">
        <f t="shared" ref="D225:K225" si="80">+D226</f>
        <v>0</v>
      </c>
      <c r="E225" s="22">
        <f t="shared" si="80"/>
        <v>0</v>
      </c>
      <c r="F225" s="22">
        <f t="shared" si="80"/>
        <v>0</v>
      </c>
      <c r="G225" s="22">
        <f t="shared" si="80"/>
        <v>0</v>
      </c>
      <c r="H225" s="22">
        <f t="shared" si="80"/>
        <v>0</v>
      </c>
      <c r="I225" s="22">
        <f t="shared" si="80"/>
        <v>0</v>
      </c>
      <c r="J225" s="22">
        <f t="shared" si="80"/>
        <v>0</v>
      </c>
      <c r="K225" s="22">
        <f t="shared" si="80"/>
        <v>0</v>
      </c>
      <c r="L225" s="23" t="str">
        <f t="shared" si="79"/>
        <v/>
      </c>
    </row>
    <row r="226" spans="1:12">
      <c r="A226" s="21" t="s">
        <v>20</v>
      </c>
      <c r="B226" s="22">
        <f t="shared" si="78"/>
        <v>0</v>
      </c>
      <c r="C226" s="22">
        <f t="shared" si="78"/>
        <v>0</v>
      </c>
      <c r="D226" s="22">
        <f t="shared" ref="D226:K226" si="81">+D227+D230+D231+D234</f>
        <v>0</v>
      </c>
      <c r="E226" s="22">
        <f t="shared" si="81"/>
        <v>0</v>
      </c>
      <c r="F226" s="22">
        <f t="shared" si="81"/>
        <v>0</v>
      </c>
      <c r="G226" s="22">
        <f t="shared" si="81"/>
        <v>0</v>
      </c>
      <c r="H226" s="22">
        <f t="shared" si="81"/>
        <v>0</v>
      </c>
      <c r="I226" s="22">
        <f t="shared" si="81"/>
        <v>0</v>
      </c>
      <c r="J226" s="22">
        <f t="shared" si="81"/>
        <v>0</v>
      </c>
      <c r="K226" s="22">
        <f t="shared" si="81"/>
        <v>0</v>
      </c>
      <c r="L226" s="23" t="str">
        <f t="shared" si="79"/>
        <v/>
      </c>
    </row>
    <row r="227" spans="1:12">
      <c r="A227" s="21" t="s">
        <v>21</v>
      </c>
      <c r="B227" s="22">
        <f t="shared" si="78"/>
        <v>0</v>
      </c>
      <c r="C227" s="22">
        <f t="shared" si="78"/>
        <v>0</v>
      </c>
      <c r="D227" s="22">
        <f t="shared" ref="D227:K227" si="82">+D228+D229</f>
        <v>0</v>
      </c>
      <c r="E227" s="22">
        <f t="shared" si="82"/>
        <v>0</v>
      </c>
      <c r="F227" s="22">
        <f t="shared" si="82"/>
        <v>0</v>
      </c>
      <c r="G227" s="22">
        <f t="shared" si="82"/>
        <v>0</v>
      </c>
      <c r="H227" s="22">
        <f t="shared" si="82"/>
        <v>0</v>
      </c>
      <c r="I227" s="22">
        <f t="shared" si="82"/>
        <v>0</v>
      </c>
      <c r="J227" s="22">
        <f t="shared" si="82"/>
        <v>0</v>
      </c>
      <c r="K227" s="22">
        <f t="shared" si="82"/>
        <v>0</v>
      </c>
      <c r="L227" s="23" t="str">
        <f t="shared" si="79"/>
        <v/>
      </c>
    </row>
    <row r="228" spans="1:12">
      <c r="A228" s="24" t="s">
        <v>22</v>
      </c>
      <c r="B228" s="25">
        <f t="shared" si="78"/>
        <v>0</v>
      </c>
      <c r="C228" s="25">
        <f t="shared" si="78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79"/>
        <v/>
      </c>
    </row>
    <row r="229" spans="1:12">
      <c r="A229" s="26" t="s">
        <v>23</v>
      </c>
      <c r="B229" s="25">
        <f t="shared" si="78"/>
        <v>0</v>
      </c>
      <c r="C229" s="25">
        <f t="shared" si="78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79"/>
        <v/>
      </c>
    </row>
    <row r="230" spans="1:12">
      <c r="A230" s="24" t="s">
        <v>141</v>
      </c>
      <c r="B230" s="25">
        <f t="shared" si="78"/>
        <v>0</v>
      </c>
      <c r="C230" s="25">
        <f t="shared" si="78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79"/>
        <v/>
      </c>
    </row>
    <row r="231" spans="1:12">
      <c r="A231" s="21" t="s">
        <v>24</v>
      </c>
      <c r="B231" s="22">
        <f t="shared" si="78"/>
        <v>0</v>
      </c>
      <c r="C231" s="22">
        <f t="shared" si="78"/>
        <v>0</v>
      </c>
      <c r="D231" s="22">
        <f t="shared" ref="D231:K231" si="83">+D232+D233</f>
        <v>0</v>
      </c>
      <c r="E231" s="22">
        <f t="shared" si="83"/>
        <v>0</v>
      </c>
      <c r="F231" s="22">
        <f t="shared" si="83"/>
        <v>0</v>
      </c>
      <c r="G231" s="22">
        <f t="shared" si="83"/>
        <v>0</v>
      </c>
      <c r="H231" s="22">
        <f t="shared" si="83"/>
        <v>0</v>
      </c>
      <c r="I231" s="22">
        <f t="shared" si="83"/>
        <v>0</v>
      </c>
      <c r="J231" s="22">
        <f t="shared" si="83"/>
        <v>0</v>
      </c>
      <c r="K231" s="22">
        <f t="shared" si="83"/>
        <v>0</v>
      </c>
      <c r="L231" s="23" t="str">
        <f t="shared" si="79"/>
        <v/>
      </c>
    </row>
    <row r="232" spans="1:12">
      <c r="A232" s="28" t="s">
        <v>25</v>
      </c>
      <c r="B232" s="25">
        <f t="shared" si="78"/>
        <v>0</v>
      </c>
      <c r="C232" s="25">
        <f t="shared" si="78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79"/>
        <v/>
      </c>
    </row>
    <row r="233" spans="1:12">
      <c r="A233" s="28" t="s">
        <v>26</v>
      </c>
      <c r="B233" s="25">
        <f t="shared" si="78"/>
        <v>0</v>
      </c>
      <c r="C233" s="25">
        <f t="shared" si="78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79"/>
        <v/>
      </c>
    </row>
    <row r="234" spans="1:12">
      <c r="A234" s="21" t="s">
        <v>27</v>
      </c>
      <c r="B234" s="22">
        <f t="shared" si="78"/>
        <v>0</v>
      </c>
      <c r="C234" s="22">
        <f t="shared" si="78"/>
        <v>0</v>
      </c>
      <c r="D234" s="22">
        <f t="shared" ref="D234:K234" si="84">SUM(D235:D238)</f>
        <v>0</v>
      </c>
      <c r="E234" s="22">
        <f t="shared" si="84"/>
        <v>0</v>
      </c>
      <c r="F234" s="22">
        <f t="shared" si="84"/>
        <v>0</v>
      </c>
      <c r="G234" s="22">
        <f t="shared" si="84"/>
        <v>0</v>
      </c>
      <c r="H234" s="22">
        <f t="shared" si="84"/>
        <v>0</v>
      </c>
      <c r="I234" s="22">
        <f t="shared" si="84"/>
        <v>0</v>
      </c>
      <c r="J234" s="22">
        <f t="shared" si="84"/>
        <v>0</v>
      </c>
      <c r="K234" s="22">
        <f t="shared" si="84"/>
        <v>0</v>
      </c>
      <c r="L234" s="23" t="str">
        <f t="shared" si="79"/>
        <v/>
      </c>
    </row>
    <row r="235" spans="1:12">
      <c r="A235" s="28" t="s">
        <v>28</v>
      </c>
      <c r="B235" s="25">
        <f t="shared" si="78"/>
        <v>0</v>
      </c>
      <c r="C235" s="25">
        <f t="shared" si="78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79"/>
        <v/>
      </c>
    </row>
    <row r="236" spans="1:12">
      <c r="A236" s="28" t="s">
        <v>29</v>
      </c>
      <c r="B236" s="25">
        <f t="shared" si="78"/>
        <v>0</v>
      </c>
      <c r="C236" s="25">
        <f t="shared" si="78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79"/>
        <v/>
      </c>
    </row>
    <row r="237" spans="1:12">
      <c r="A237" s="28" t="s">
        <v>30</v>
      </c>
      <c r="B237" s="25">
        <f t="shared" si="78"/>
        <v>0</v>
      </c>
      <c r="C237" s="25">
        <f t="shared" si="78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79"/>
        <v/>
      </c>
    </row>
    <row r="238" spans="1:12" ht="19.5" thickBot="1">
      <c r="A238" s="28" t="s">
        <v>31</v>
      </c>
      <c r="B238" s="25">
        <f t="shared" si="78"/>
        <v>0</v>
      </c>
      <c r="C238" s="25">
        <f t="shared" si="78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79"/>
        <v/>
      </c>
    </row>
    <row r="239" spans="1:12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85">+E226+E221</f>
        <v>0</v>
      </c>
      <c r="F239" s="30">
        <f t="shared" si="85"/>
        <v>0</v>
      </c>
      <c r="G239" s="30">
        <f t="shared" si="85"/>
        <v>0</v>
      </c>
      <c r="H239" s="30">
        <f t="shared" si="85"/>
        <v>0</v>
      </c>
      <c r="I239" s="30">
        <f t="shared" si="85"/>
        <v>0</v>
      </c>
      <c r="J239" s="30">
        <f t="shared" si="85"/>
        <v>0</v>
      </c>
      <c r="K239" s="30">
        <f t="shared" si="85"/>
        <v>0</v>
      </c>
      <c r="L239" s="39" t="str">
        <f t="shared" si="79"/>
        <v/>
      </c>
    </row>
    <row r="240" spans="1:12">
      <c r="A240" s="145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97"/>
    </row>
    <row r="241" spans="1:12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3" t="s">
        <v>0</v>
      </c>
      <c r="L241" s="153"/>
    </row>
    <row r="242" spans="1:12">
      <c r="A242" s="154" t="s">
        <v>142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</row>
    <row r="243" spans="1:1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55" t="s">
        <v>1</v>
      </c>
      <c r="L243" s="155"/>
    </row>
    <row r="244" spans="1:12">
      <c r="A244" s="156" t="s">
        <v>35</v>
      </c>
      <c r="B244" s="156"/>
      <c r="C244" s="156"/>
      <c r="D244" s="156"/>
      <c r="E244" s="157" t="s">
        <v>2</v>
      </c>
      <c r="F244" s="157"/>
      <c r="G244" s="157"/>
      <c r="H244" s="157"/>
      <c r="I244" s="157"/>
      <c r="J244" s="157"/>
      <c r="K244" s="157"/>
      <c r="L244" s="158"/>
    </row>
    <row r="245" spans="1:12">
      <c r="A245" s="159" t="s">
        <v>130</v>
      </c>
      <c r="B245" s="160"/>
      <c r="C245" s="160"/>
      <c r="D245" s="161"/>
      <c r="E245" s="162" t="s">
        <v>3</v>
      </c>
      <c r="F245" s="162"/>
      <c r="G245" s="162"/>
      <c r="H245" s="144"/>
      <c r="I245" s="144"/>
      <c r="J245" s="144"/>
      <c r="K245" s="144"/>
      <c r="L245" s="5"/>
    </row>
    <row r="246" spans="1:12">
      <c r="A246" s="6" t="s">
        <v>39</v>
      </c>
      <c r="B246" s="7"/>
      <c r="C246" s="7"/>
      <c r="D246" s="8"/>
      <c r="E246" s="150" t="s">
        <v>4</v>
      </c>
      <c r="F246" s="150"/>
      <c r="G246" s="150"/>
      <c r="H246" s="9"/>
      <c r="I246" s="9"/>
      <c r="J246" s="9"/>
      <c r="K246" s="9"/>
      <c r="L246" s="10"/>
    </row>
    <row r="247" spans="1:12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2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2">
      <c r="A249" s="16" t="s">
        <v>6</v>
      </c>
      <c r="B249" s="151" t="s">
        <v>7</v>
      </c>
      <c r="C249" s="152"/>
      <c r="D249" s="151" t="s">
        <v>8</v>
      </c>
      <c r="E249" s="152"/>
      <c r="F249" s="151" t="s">
        <v>9</v>
      </c>
      <c r="G249" s="152"/>
      <c r="H249" s="151" t="s">
        <v>10</v>
      </c>
      <c r="I249" s="152"/>
      <c r="J249" s="151" t="s">
        <v>11</v>
      </c>
      <c r="K249" s="152"/>
      <c r="L249" s="17" t="s">
        <v>12</v>
      </c>
    </row>
    <row r="250" spans="1:12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2">
      <c r="A251" s="21" t="s">
        <v>16</v>
      </c>
      <c r="B251" s="22">
        <f>+D251+F251+H251+J251</f>
        <v>0</v>
      </c>
      <c r="C251" s="22">
        <f>+E251+G251+I251+K251</f>
        <v>0</v>
      </c>
      <c r="D251" s="22">
        <f t="shared" ref="D251:K251" si="86">SUM(D252:D254)</f>
        <v>0</v>
      </c>
      <c r="E251" s="22">
        <f t="shared" si="86"/>
        <v>0</v>
      </c>
      <c r="F251" s="22">
        <f t="shared" si="86"/>
        <v>0</v>
      </c>
      <c r="G251" s="22">
        <f t="shared" si="86"/>
        <v>0</v>
      </c>
      <c r="H251" s="22">
        <f t="shared" si="86"/>
        <v>0</v>
      </c>
      <c r="I251" s="22">
        <f t="shared" si="86"/>
        <v>0</v>
      </c>
      <c r="J251" s="22">
        <f t="shared" si="86"/>
        <v>0</v>
      </c>
      <c r="K251" s="22">
        <f t="shared" si="86"/>
        <v>0</v>
      </c>
      <c r="L251" s="23" t="str">
        <f>IF(C251&gt;0,FIXED(C251/B251*100,2),"")</f>
        <v/>
      </c>
    </row>
    <row r="252" spans="1:12">
      <c r="A252" s="24" t="s">
        <v>17</v>
      </c>
      <c r="B252" s="25">
        <f t="shared" ref="B252:C268" si="87">+D252+F252+H252+J252</f>
        <v>0</v>
      </c>
      <c r="C252" s="25">
        <f t="shared" si="87"/>
        <v>0</v>
      </c>
      <c r="D252" s="25"/>
      <c r="E252" s="25"/>
      <c r="F252" s="25"/>
      <c r="G252" s="25"/>
      <c r="H252" s="25"/>
      <c r="I252" s="25"/>
      <c r="J252" s="25"/>
      <c r="K252" s="25"/>
      <c r="L252" s="37" t="str">
        <f t="shared" ref="L252:L269" si="88">IF(C252&gt;0,FIXED(C252/B252*100,2),"")</f>
        <v/>
      </c>
    </row>
    <row r="253" spans="1:12">
      <c r="A253" s="24" t="s">
        <v>18</v>
      </c>
      <c r="B253" s="25">
        <f t="shared" si="87"/>
        <v>0</v>
      </c>
      <c r="C253" s="25">
        <f t="shared" si="87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88"/>
        <v/>
      </c>
    </row>
    <row r="254" spans="1:12">
      <c r="A254" s="24" t="s">
        <v>140</v>
      </c>
      <c r="B254" s="25">
        <f t="shared" si="87"/>
        <v>0</v>
      </c>
      <c r="C254" s="25">
        <f t="shared" si="87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88"/>
        <v/>
      </c>
    </row>
    <row r="255" spans="1:12">
      <c r="A255" s="21" t="s">
        <v>19</v>
      </c>
      <c r="B255" s="22">
        <f t="shared" si="87"/>
        <v>0</v>
      </c>
      <c r="C255" s="22">
        <f t="shared" si="87"/>
        <v>0</v>
      </c>
      <c r="D255" s="22">
        <f t="shared" ref="D255:K255" si="89">+D256</f>
        <v>0</v>
      </c>
      <c r="E255" s="22">
        <f t="shared" si="89"/>
        <v>0</v>
      </c>
      <c r="F255" s="22">
        <f t="shared" si="89"/>
        <v>0</v>
      </c>
      <c r="G255" s="22">
        <f t="shared" si="89"/>
        <v>0</v>
      </c>
      <c r="H255" s="22">
        <f t="shared" si="89"/>
        <v>0</v>
      </c>
      <c r="I255" s="22">
        <f t="shared" si="89"/>
        <v>0</v>
      </c>
      <c r="J255" s="22">
        <f t="shared" si="89"/>
        <v>0</v>
      </c>
      <c r="K255" s="22">
        <f t="shared" si="89"/>
        <v>0</v>
      </c>
      <c r="L255" s="23" t="str">
        <f t="shared" si="88"/>
        <v/>
      </c>
    </row>
    <row r="256" spans="1:12">
      <c r="A256" s="21" t="s">
        <v>20</v>
      </c>
      <c r="B256" s="22">
        <f t="shared" si="87"/>
        <v>0</v>
      </c>
      <c r="C256" s="22">
        <f t="shared" si="87"/>
        <v>0</v>
      </c>
      <c r="D256" s="22">
        <f t="shared" ref="D256:K256" si="90">+D257+D260+D261+D264</f>
        <v>0</v>
      </c>
      <c r="E256" s="22">
        <f t="shared" si="90"/>
        <v>0</v>
      </c>
      <c r="F256" s="22">
        <f t="shared" si="90"/>
        <v>0</v>
      </c>
      <c r="G256" s="22">
        <f t="shared" si="90"/>
        <v>0</v>
      </c>
      <c r="H256" s="22">
        <f t="shared" si="90"/>
        <v>0</v>
      </c>
      <c r="I256" s="22">
        <f t="shared" si="90"/>
        <v>0</v>
      </c>
      <c r="J256" s="22">
        <f t="shared" si="90"/>
        <v>0</v>
      </c>
      <c r="K256" s="22">
        <f t="shared" si="90"/>
        <v>0</v>
      </c>
      <c r="L256" s="23" t="str">
        <f t="shared" si="88"/>
        <v/>
      </c>
    </row>
    <row r="257" spans="1:12">
      <c r="A257" s="21" t="s">
        <v>21</v>
      </c>
      <c r="B257" s="22">
        <f t="shared" si="87"/>
        <v>0</v>
      </c>
      <c r="C257" s="22">
        <f t="shared" si="87"/>
        <v>0</v>
      </c>
      <c r="D257" s="22">
        <f t="shared" ref="D257:K257" si="91">+D258+D259</f>
        <v>0</v>
      </c>
      <c r="E257" s="22">
        <f t="shared" si="91"/>
        <v>0</v>
      </c>
      <c r="F257" s="22">
        <f t="shared" si="91"/>
        <v>0</v>
      </c>
      <c r="G257" s="22">
        <f t="shared" si="91"/>
        <v>0</v>
      </c>
      <c r="H257" s="22">
        <f t="shared" si="91"/>
        <v>0</v>
      </c>
      <c r="I257" s="22">
        <f t="shared" si="91"/>
        <v>0</v>
      </c>
      <c r="J257" s="22">
        <f t="shared" si="91"/>
        <v>0</v>
      </c>
      <c r="K257" s="22">
        <f t="shared" si="91"/>
        <v>0</v>
      </c>
      <c r="L257" s="23" t="str">
        <f t="shared" si="88"/>
        <v/>
      </c>
    </row>
    <row r="258" spans="1:12">
      <c r="A258" s="24" t="s">
        <v>22</v>
      </c>
      <c r="B258" s="25">
        <f t="shared" si="87"/>
        <v>0</v>
      </c>
      <c r="C258" s="25">
        <f t="shared" si="87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88"/>
        <v/>
      </c>
    </row>
    <row r="259" spans="1:12">
      <c r="A259" s="26" t="s">
        <v>23</v>
      </c>
      <c r="B259" s="25">
        <f t="shared" si="87"/>
        <v>0</v>
      </c>
      <c r="C259" s="25">
        <f t="shared" si="87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88"/>
        <v/>
      </c>
    </row>
    <row r="260" spans="1:12">
      <c r="A260" s="24" t="s">
        <v>141</v>
      </c>
      <c r="B260" s="25">
        <f t="shared" si="87"/>
        <v>0</v>
      </c>
      <c r="C260" s="25">
        <f t="shared" si="87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88"/>
        <v/>
      </c>
    </row>
    <row r="261" spans="1:12">
      <c r="A261" s="21" t="s">
        <v>24</v>
      </c>
      <c r="B261" s="22">
        <f t="shared" si="87"/>
        <v>0</v>
      </c>
      <c r="C261" s="22">
        <f t="shared" si="87"/>
        <v>0</v>
      </c>
      <c r="D261" s="22">
        <f t="shared" ref="D261:K261" si="92">+D262+D263</f>
        <v>0</v>
      </c>
      <c r="E261" s="22">
        <f t="shared" si="92"/>
        <v>0</v>
      </c>
      <c r="F261" s="22">
        <f t="shared" si="92"/>
        <v>0</v>
      </c>
      <c r="G261" s="22">
        <f t="shared" si="92"/>
        <v>0</v>
      </c>
      <c r="H261" s="22">
        <f t="shared" si="92"/>
        <v>0</v>
      </c>
      <c r="I261" s="22">
        <f t="shared" si="92"/>
        <v>0</v>
      </c>
      <c r="J261" s="22">
        <f t="shared" si="92"/>
        <v>0</v>
      </c>
      <c r="K261" s="22">
        <f t="shared" si="92"/>
        <v>0</v>
      </c>
      <c r="L261" s="23" t="str">
        <f t="shared" si="88"/>
        <v/>
      </c>
    </row>
    <row r="262" spans="1:12">
      <c r="A262" s="28" t="s">
        <v>25</v>
      </c>
      <c r="B262" s="25">
        <f t="shared" si="87"/>
        <v>0</v>
      </c>
      <c r="C262" s="25">
        <f t="shared" si="87"/>
        <v>0</v>
      </c>
      <c r="D262" s="25"/>
      <c r="E262" s="25"/>
      <c r="F262" s="25"/>
      <c r="G262" s="25"/>
      <c r="H262" s="25"/>
      <c r="I262" s="25"/>
      <c r="J262" s="25"/>
      <c r="K262" s="27"/>
      <c r="L262" s="37" t="str">
        <f t="shared" si="88"/>
        <v/>
      </c>
    </row>
    <row r="263" spans="1:12">
      <c r="A263" s="28" t="s">
        <v>26</v>
      </c>
      <c r="B263" s="25">
        <f t="shared" si="87"/>
        <v>0</v>
      </c>
      <c r="C263" s="25">
        <f t="shared" si="87"/>
        <v>0</v>
      </c>
      <c r="D263" s="25"/>
      <c r="E263" s="25"/>
      <c r="F263" s="25"/>
      <c r="G263" s="25"/>
      <c r="H263" s="25"/>
      <c r="I263" s="25"/>
      <c r="J263" s="25"/>
      <c r="K263" s="27"/>
      <c r="L263" s="37" t="str">
        <f t="shared" si="88"/>
        <v/>
      </c>
    </row>
    <row r="264" spans="1:12">
      <c r="A264" s="21" t="s">
        <v>27</v>
      </c>
      <c r="B264" s="22">
        <f t="shared" si="87"/>
        <v>0</v>
      </c>
      <c r="C264" s="22">
        <f t="shared" si="87"/>
        <v>0</v>
      </c>
      <c r="D264" s="22">
        <f t="shared" ref="D264:K264" si="93">SUM(D265:D268)</f>
        <v>0</v>
      </c>
      <c r="E264" s="22">
        <f t="shared" si="93"/>
        <v>0</v>
      </c>
      <c r="F264" s="22">
        <f t="shared" si="93"/>
        <v>0</v>
      </c>
      <c r="G264" s="22">
        <f t="shared" si="93"/>
        <v>0</v>
      </c>
      <c r="H264" s="22">
        <f t="shared" si="93"/>
        <v>0</v>
      </c>
      <c r="I264" s="22">
        <f t="shared" si="93"/>
        <v>0</v>
      </c>
      <c r="J264" s="22">
        <f t="shared" si="93"/>
        <v>0</v>
      </c>
      <c r="K264" s="22">
        <f t="shared" si="93"/>
        <v>0</v>
      </c>
      <c r="L264" s="23" t="str">
        <f t="shared" si="88"/>
        <v/>
      </c>
    </row>
    <row r="265" spans="1:12">
      <c r="A265" s="28" t="s">
        <v>28</v>
      </c>
      <c r="B265" s="25">
        <f t="shared" si="87"/>
        <v>0</v>
      </c>
      <c r="C265" s="25">
        <f t="shared" si="87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88"/>
        <v/>
      </c>
    </row>
    <row r="266" spans="1:12">
      <c r="A266" s="28" t="s">
        <v>29</v>
      </c>
      <c r="B266" s="25">
        <f t="shared" si="87"/>
        <v>0</v>
      </c>
      <c r="C266" s="25">
        <f t="shared" si="87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88"/>
        <v/>
      </c>
    </row>
    <row r="267" spans="1:12">
      <c r="A267" s="28" t="s">
        <v>30</v>
      </c>
      <c r="B267" s="25">
        <f t="shared" si="87"/>
        <v>0</v>
      </c>
      <c r="C267" s="25">
        <f t="shared" si="87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88"/>
        <v/>
      </c>
    </row>
    <row r="268" spans="1:12" ht="19.5" thickBot="1">
      <c r="A268" s="28" t="s">
        <v>31</v>
      </c>
      <c r="B268" s="25">
        <f t="shared" si="87"/>
        <v>0</v>
      </c>
      <c r="C268" s="25">
        <f t="shared" si="87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88"/>
        <v/>
      </c>
    </row>
    <row r="269" spans="1:12">
      <c r="A269" s="29" t="s">
        <v>32</v>
      </c>
      <c r="B269" s="30">
        <f>+B256+B251</f>
        <v>0</v>
      </c>
      <c r="C269" s="30">
        <f>+C256+C251</f>
        <v>0</v>
      </c>
      <c r="D269" s="30">
        <f>+D256+D251</f>
        <v>0</v>
      </c>
      <c r="E269" s="30">
        <f t="shared" ref="E269:K269" si="94">+E256+E251</f>
        <v>0</v>
      </c>
      <c r="F269" s="30">
        <f t="shared" si="94"/>
        <v>0</v>
      </c>
      <c r="G269" s="30">
        <f t="shared" si="94"/>
        <v>0</v>
      </c>
      <c r="H269" s="30">
        <f t="shared" si="94"/>
        <v>0</v>
      </c>
      <c r="I269" s="30">
        <f t="shared" si="94"/>
        <v>0</v>
      </c>
      <c r="J269" s="30">
        <f t="shared" si="94"/>
        <v>0</v>
      </c>
      <c r="K269" s="30">
        <f t="shared" si="94"/>
        <v>0</v>
      </c>
      <c r="L269" s="39" t="str">
        <f t="shared" si="88"/>
        <v/>
      </c>
    </row>
    <row r="272" spans="1:12">
      <c r="A272" s="1"/>
      <c r="B272" s="1"/>
      <c r="C272" s="1"/>
      <c r="D272" s="1"/>
      <c r="E272" s="1"/>
      <c r="F272" s="1"/>
      <c r="G272" s="1"/>
      <c r="H272" s="1"/>
      <c r="I272" s="1"/>
      <c r="J272" s="2"/>
      <c r="K272" s="153" t="s">
        <v>0</v>
      </c>
      <c r="L272" s="153"/>
    </row>
    <row r="273" spans="1:12">
      <c r="A273" s="154" t="s">
        <v>142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</row>
    <row r="274" spans="1:1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155" t="s">
        <v>1</v>
      </c>
      <c r="L274" s="155"/>
    </row>
    <row r="275" spans="1:12">
      <c r="A275" s="156" t="s">
        <v>36</v>
      </c>
      <c r="B275" s="156"/>
      <c r="C275" s="156"/>
      <c r="D275" s="156"/>
      <c r="E275" s="157" t="s">
        <v>2</v>
      </c>
      <c r="F275" s="157"/>
      <c r="G275" s="157"/>
      <c r="H275" s="157"/>
      <c r="I275" s="157"/>
      <c r="J275" s="157"/>
      <c r="K275" s="157"/>
      <c r="L275" s="158"/>
    </row>
    <row r="276" spans="1:12">
      <c r="A276" s="159" t="s">
        <v>130</v>
      </c>
      <c r="B276" s="160"/>
      <c r="C276" s="160"/>
      <c r="D276" s="161"/>
      <c r="E276" s="162" t="s">
        <v>3</v>
      </c>
      <c r="F276" s="162"/>
      <c r="G276" s="162"/>
      <c r="H276" s="147"/>
      <c r="I276" s="147"/>
      <c r="J276" s="147"/>
      <c r="K276" s="147"/>
      <c r="L276" s="5"/>
    </row>
    <row r="277" spans="1:12">
      <c r="A277" s="6" t="s">
        <v>109</v>
      </c>
      <c r="B277" s="7"/>
      <c r="C277" s="7"/>
      <c r="D277" s="8"/>
      <c r="E277" s="150" t="s">
        <v>4</v>
      </c>
      <c r="F277" s="150"/>
      <c r="G277" s="150"/>
      <c r="H277" s="9"/>
      <c r="I277" s="9"/>
      <c r="J277" s="9"/>
      <c r="K277" s="9"/>
      <c r="L277" s="10"/>
    </row>
    <row r="278" spans="1:12">
      <c r="A278" s="11"/>
      <c r="B278" s="12"/>
      <c r="C278" s="12"/>
      <c r="D278" s="12"/>
      <c r="E278" s="13"/>
      <c r="F278" s="13"/>
      <c r="G278" s="13"/>
      <c r="H278" s="14"/>
      <c r="I278" s="14"/>
      <c r="J278" s="14"/>
      <c r="K278" s="14"/>
      <c r="L278" s="15"/>
    </row>
    <row r="279" spans="1:12">
      <c r="A279" s="7" t="s">
        <v>5</v>
      </c>
      <c r="B279" s="7"/>
      <c r="C279" s="7"/>
      <c r="D279" s="7"/>
      <c r="E279" s="9"/>
      <c r="F279" s="9"/>
      <c r="G279" s="9"/>
      <c r="H279" s="9"/>
      <c r="I279" s="9"/>
      <c r="J279" s="9"/>
      <c r="K279" s="9"/>
      <c r="L279" s="9"/>
    </row>
    <row r="280" spans="1:12">
      <c r="A280" s="16" t="s">
        <v>6</v>
      </c>
      <c r="B280" s="151" t="s">
        <v>7</v>
      </c>
      <c r="C280" s="152"/>
      <c r="D280" s="151" t="s">
        <v>8</v>
      </c>
      <c r="E280" s="152"/>
      <c r="F280" s="151" t="s">
        <v>9</v>
      </c>
      <c r="G280" s="152"/>
      <c r="H280" s="151" t="s">
        <v>10</v>
      </c>
      <c r="I280" s="152"/>
      <c r="J280" s="151" t="s">
        <v>11</v>
      </c>
      <c r="K280" s="152"/>
      <c r="L280" s="17" t="s">
        <v>12</v>
      </c>
    </row>
    <row r="281" spans="1:12">
      <c r="A281" s="18"/>
      <c r="B281" s="19" t="s">
        <v>13</v>
      </c>
      <c r="C281" s="19" t="s">
        <v>14</v>
      </c>
      <c r="D281" s="19" t="s">
        <v>13</v>
      </c>
      <c r="E281" s="19" t="s">
        <v>14</v>
      </c>
      <c r="F281" s="19" t="s">
        <v>13</v>
      </c>
      <c r="G281" s="19" t="s">
        <v>14</v>
      </c>
      <c r="H281" s="19" t="s">
        <v>13</v>
      </c>
      <c r="I281" s="19" t="s">
        <v>14</v>
      </c>
      <c r="J281" s="19" t="s">
        <v>13</v>
      </c>
      <c r="K281" s="19" t="s">
        <v>14</v>
      </c>
      <c r="L281" s="20" t="s">
        <v>15</v>
      </c>
    </row>
    <row r="282" spans="1:12">
      <c r="A282" s="21" t="s">
        <v>16</v>
      </c>
      <c r="B282" s="22">
        <f>+D282+F282+H282+J282</f>
        <v>0</v>
      </c>
      <c r="C282" s="22">
        <f>+E282+G282+I282+K282</f>
        <v>0</v>
      </c>
      <c r="D282" s="22">
        <f t="shared" ref="D282:K282" si="95">SUM(D283:D285)</f>
        <v>0</v>
      </c>
      <c r="E282" s="22">
        <f t="shared" si="95"/>
        <v>0</v>
      </c>
      <c r="F282" s="22">
        <f t="shared" si="95"/>
        <v>0</v>
      </c>
      <c r="G282" s="22">
        <f t="shared" si="95"/>
        <v>0</v>
      </c>
      <c r="H282" s="22">
        <f t="shared" si="95"/>
        <v>0</v>
      </c>
      <c r="I282" s="22">
        <f t="shared" si="95"/>
        <v>0</v>
      </c>
      <c r="J282" s="22">
        <f t="shared" si="95"/>
        <v>0</v>
      </c>
      <c r="K282" s="22">
        <f t="shared" si="95"/>
        <v>0</v>
      </c>
      <c r="L282" s="23" t="str">
        <f>IF(C282&gt;0,FIXED(C282/B282*100,2),"")</f>
        <v/>
      </c>
    </row>
    <row r="283" spans="1:12">
      <c r="A283" s="24" t="s">
        <v>17</v>
      </c>
      <c r="B283" s="25">
        <f t="shared" ref="B283:B299" si="96">+D283+F283+H283+J283</f>
        <v>0</v>
      </c>
      <c r="C283" s="25">
        <f t="shared" ref="C283:C299" si="97">+E283+G283+I283+K283</f>
        <v>0</v>
      </c>
      <c r="D283" s="25"/>
      <c r="E283" s="25"/>
      <c r="F283" s="25"/>
      <c r="G283" s="25"/>
      <c r="H283" s="25"/>
      <c r="I283" s="25"/>
      <c r="J283" s="25"/>
      <c r="K283" s="25"/>
      <c r="L283" s="37" t="str">
        <f t="shared" ref="L283:L300" si="98">IF(C283&gt;0,FIXED(C283/B283*100,2),"")</f>
        <v/>
      </c>
    </row>
    <row r="284" spans="1:12">
      <c r="A284" s="24" t="s">
        <v>18</v>
      </c>
      <c r="B284" s="25">
        <f t="shared" si="96"/>
        <v>0</v>
      </c>
      <c r="C284" s="25">
        <f t="shared" si="97"/>
        <v>0</v>
      </c>
      <c r="D284" s="25"/>
      <c r="E284" s="25"/>
      <c r="F284" s="25"/>
      <c r="G284" s="25"/>
      <c r="H284" s="25"/>
      <c r="I284" s="25"/>
      <c r="J284" s="25"/>
      <c r="K284" s="25"/>
      <c r="L284" s="37" t="str">
        <f t="shared" si="98"/>
        <v/>
      </c>
    </row>
    <row r="285" spans="1:12">
      <c r="A285" s="24" t="s">
        <v>140</v>
      </c>
      <c r="B285" s="25">
        <f t="shared" si="96"/>
        <v>0</v>
      </c>
      <c r="C285" s="25">
        <f t="shared" si="97"/>
        <v>0</v>
      </c>
      <c r="D285" s="25"/>
      <c r="E285" s="25"/>
      <c r="F285" s="25"/>
      <c r="G285" s="25"/>
      <c r="H285" s="25"/>
      <c r="I285" s="25"/>
      <c r="J285" s="25"/>
      <c r="K285" s="25"/>
      <c r="L285" s="37" t="str">
        <f t="shared" si="98"/>
        <v/>
      </c>
    </row>
    <row r="286" spans="1:12">
      <c r="A286" s="21" t="s">
        <v>19</v>
      </c>
      <c r="B286" s="22">
        <f t="shared" si="96"/>
        <v>0</v>
      </c>
      <c r="C286" s="22">
        <f t="shared" si="97"/>
        <v>0</v>
      </c>
      <c r="D286" s="22">
        <f t="shared" ref="D286:K286" si="99">+D287</f>
        <v>0</v>
      </c>
      <c r="E286" s="22">
        <f t="shared" si="99"/>
        <v>0</v>
      </c>
      <c r="F286" s="22">
        <f t="shared" si="99"/>
        <v>0</v>
      </c>
      <c r="G286" s="22">
        <f t="shared" si="99"/>
        <v>0</v>
      </c>
      <c r="H286" s="22">
        <f t="shared" si="99"/>
        <v>0</v>
      </c>
      <c r="I286" s="22">
        <f t="shared" si="99"/>
        <v>0</v>
      </c>
      <c r="J286" s="22">
        <f t="shared" si="99"/>
        <v>0</v>
      </c>
      <c r="K286" s="22">
        <f t="shared" si="99"/>
        <v>0</v>
      </c>
      <c r="L286" s="23" t="str">
        <f t="shared" si="98"/>
        <v/>
      </c>
    </row>
    <row r="287" spans="1:12">
      <c r="A287" s="21" t="s">
        <v>20</v>
      </c>
      <c r="B287" s="22">
        <f t="shared" si="96"/>
        <v>0</v>
      </c>
      <c r="C287" s="22">
        <f t="shared" si="97"/>
        <v>0</v>
      </c>
      <c r="D287" s="22">
        <f t="shared" ref="D287:K287" si="100">+D288+D291+D292+D295</f>
        <v>0</v>
      </c>
      <c r="E287" s="22">
        <f t="shared" si="100"/>
        <v>0</v>
      </c>
      <c r="F287" s="22">
        <f t="shared" si="100"/>
        <v>0</v>
      </c>
      <c r="G287" s="22">
        <f t="shared" si="100"/>
        <v>0</v>
      </c>
      <c r="H287" s="22">
        <f t="shared" si="100"/>
        <v>0</v>
      </c>
      <c r="I287" s="22">
        <f t="shared" si="100"/>
        <v>0</v>
      </c>
      <c r="J287" s="22">
        <f t="shared" si="100"/>
        <v>0</v>
      </c>
      <c r="K287" s="22">
        <f t="shared" si="100"/>
        <v>0</v>
      </c>
      <c r="L287" s="23" t="str">
        <f t="shared" si="98"/>
        <v/>
      </c>
    </row>
    <row r="288" spans="1:12">
      <c r="A288" s="21" t="s">
        <v>21</v>
      </c>
      <c r="B288" s="22">
        <f t="shared" si="96"/>
        <v>0</v>
      </c>
      <c r="C288" s="22">
        <f t="shared" si="97"/>
        <v>0</v>
      </c>
      <c r="D288" s="22">
        <f t="shared" ref="D288:K288" si="101">+D289+D290</f>
        <v>0</v>
      </c>
      <c r="E288" s="22">
        <f t="shared" si="101"/>
        <v>0</v>
      </c>
      <c r="F288" s="22">
        <f t="shared" si="101"/>
        <v>0</v>
      </c>
      <c r="G288" s="22">
        <f t="shared" si="101"/>
        <v>0</v>
      </c>
      <c r="H288" s="22">
        <f t="shared" si="101"/>
        <v>0</v>
      </c>
      <c r="I288" s="22">
        <f t="shared" si="101"/>
        <v>0</v>
      </c>
      <c r="J288" s="22">
        <f t="shared" si="101"/>
        <v>0</v>
      </c>
      <c r="K288" s="22">
        <f t="shared" si="101"/>
        <v>0</v>
      </c>
      <c r="L288" s="23" t="str">
        <f t="shared" si="98"/>
        <v/>
      </c>
    </row>
    <row r="289" spans="1:12">
      <c r="A289" s="24" t="s">
        <v>22</v>
      </c>
      <c r="B289" s="25">
        <f t="shared" si="96"/>
        <v>0</v>
      </c>
      <c r="C289" s="25">
        <f t="shared" si="97"/>
        <v>0</v>
      </c>
      <c r="D289" s="25"/>
      <c r="E289" s="25"/>
      <c r="F289" s="25"/>
      <c r="G289" s="25"/>
      <c r="H289" s="25"/>
      <c r="I289" s="25"/>
      <c r="J289" s="25"/>
      <c r="K289" s="25"/>
      <c r="L289" s="37" t="str">
        <f t="shared" si="98"/>
        <v/>
      </c>
    </row>
    <row r="290" spans="1:12">
      <c r="A290" s="26" t="s">
        <v>23</v>
      </c>
      <c r="B290" s="25">
        <f t="shared" si="96"/>
        <v>0</v>
      </c>
      <c r="C290" s="25">
        <f t="shared" si="97"/>
        <v>0</v>
      </c>
      <c r="D290" s="27"/>
      <c r="E290" s="27"/>
      <c r="F290" s="27"/>
      <c r="G290" s="27"/>
      <c r="H290" s="27"/>
      <c r="I290" s="27"/>
      <c r="J290" s="27"/>
      <c r="K290" s="27"/>
      <c r="L290" s="37" t="str">
        <f t="shared" si="98"/>
        <v/>
      </c>
    </row>
    <row r="291" spans="1:12">
      <c r="A291" s="24" t="s">
        <v>141</v>
      </c>
      <c r="B291" s="25">
        <f t="shared" si="96"/>
        <v>0</v>
      </c>
      <c r="C291" s="25">
        <f t="shared" si="97"/>
        <v>0</v>
      </c>
      <c r="D291" s="25"/>
      <c r="E291" s="25"/>
      <c r="F291" s="25"/>
      <c r="G291" s="25"/>
      <c r="H291" s="25"/>
      <c r="I291" s="25"/>
      <c r="J291" s="25"/>
      <c r="K291" s="25"/>
      <c r="L291" s="37" t="str">
        <f t="shared" si="98"/>
        <v/>
      </c>
    </row>
    <row r="292" spans="1:12">
      <c r="A292" s="21" t="s">
        <v>24</v>
      </c>
      <c r="B292" s="22">
        <f t="shared" si="96"/>
        <v>0</v>
      </c>
      <c r="C292" s="22">
        <f t="shared" si="97"/>
        <v>0</v>
      </c>
      <c r="D292" s="22">
        <f t="shared" ref="D292:K292" si="102">+D293+D294</f>
        <v>0</v>
      </c>
      <c r="E292" s="22">
        <f t="shared" si="102"/>
        <v>0</v>
      </c>
      <c r="F292" s="22">
        <f t="shared" si="102"/>
        <v>0</v>
      </c>
      <c r="G292" s="22">
        <f t="shared" si="102"/>
        <v>0</v>
      </c>
      <c r="H292" s="22">
        <f t="shared" si="102"/>
        <v>0</v>
      </c>
      <c r="I292" s="22">
        <f t="shared" si="102"/>
        <v>0</v>
      </c>
      <c r="J292" s="22">
        <f t="shared" si="102"/>
        <v>0</v>
      </c>
      <c r="K292" s="22">
        <f t="shared" si="102"/>
        <v>0</v>
      </c>
      <c r="L292" s="23" t="str">
        <f t="shared" si="98"/>
        <v/>
      </c>
    </row>
    <row r="293" spans="1:12">
      <c r="A293" s="28" t="s">
        <v>25</v>
      </c>
      <c r="B293" s="25">
        <f t="shared" si="96"/>
        <v>0</v>
      </c>
      <c r="C293" s="25">
        <f t="shared" si="97"/>
        <v>0</v>
      </c>
      <c r="D293" s="25"/>
      <c r="E293" s="25"/>
      <c r="F293" s="25"/>
      <c r="G293" s="25"/>
      <c r="H293" s="25"/>
      <c r="I293" s="25"/>
      <c r="J293" s="25"/>
      <c r="K293" s="27"/>
      <c r="L293" s="37" t="str">
        <f t="shared" si="98"/>
        <v/>
      </c>
    </row>
    <row r="294" spans="1:12">
      <c r="A294" s="28" t="s">
        <v>26</v>
      </c>
      <c r="B294" s="25">
        <f t="shared" si="96"/>
        <v>0</v>
      </c>
      <c r="C294" s="25">
        <f t="shared" si="97"/>
        <v>0</v>
      </c>
      <c r="D294" s="25"/>
      <c r="E294" s="25"/>
      <c r="F294" s="25"/>
      <c r="G294" s="25"/>
      <c r="H294" s="25"/>
      <c r="I294" s="25"/>
      <c r="J294" s="25"/>
      <c r="K294" s="27"/>
      <c r="L294" s="37" t="str">
        <f t="shared" si="98"/>
        <v/>
      </c>
    </row>
    <row r="295" spans="1:12">
      <c r="A295" s="21" t="s">
        <v>27</v>
      </c>
      <c r="B295" s="22">
        <f t="shared" si="96"/>
        <v>0</v>
      </c>
      <c r="C295" s="22">
        <f t="shared" si="97"/>
        <v>0</v>
      </c>
      <c r="D295" s="22">
        <f t="shared" ref="D295:K295" si="103">SUM(D296:D299)</f>
        <v>0</v>
      </c>
      <c r="E295" s="22">
        <f t="shared" si="103"/>
        <v>0</v>
      </c>
      <c r="F295" s="22">
        <f t="shared" si="103"/>
        <v>0</v>
      </c>
      <c r="G295" s="22">
        <f t="shared" si="103"/>
        <v>0</v>
      </c>
      <c r="H295" s="22">
        <f t="shared" si="103"/>
        <v>0</v>
      </c>
      <c r="I295" s="22">
        <f t="shared" si="103"/>
        <v>0</v>
      </c>
      <c r="J295" s="22">
        <f t="shared" si="103"/>
        <v>0</v>
      </c>
      <c r="K295" s="22">
        <f t="shared" si="103"/>
        <v>0</v>
      </c>
      <c r="L295" s="23" t="str">
        <f t="shared" si="98"/>
        <v/>
      </c>
    </row>
    <row r="296" spans="1:12">
      <c r="A296" s="126" t="s">
        <v>139</v>
      </c>
      <c r="B296" s="25">
        <f t="shared" si="96"/>
        <v>0</v>
      </c>
      <c r="C296" s="25">
        <f t="shared" si="97"/>
        <v>0</v>
      </c>
      <c r="D296" s="25"/>
      <c r="E296" s="25"/>
      <c r="F296" s="25"/>
      <c r="G296" s="25"/>
      <c r="H296" s="25"/>
      <c r="I296" s="25"/>
      <c r="J296" s="25"/>
      <c r="K296" s="25">
        <f t="shared" ref="K296" si="104">+K475</f>
        <v>0</v>
      </c>
      <c r="L296" s="37" t="str">
        <f t="shared" si="98"/>
        <v/>
      </c>
    </row>
    <row r="297" spans="1:12">
      <c r="A297" s="28" t="s">
        <v>29</v>
      </c>
      <c r="B297" s="25">
        <f t="shared" si="96"/>
        <v>0</v>
      </c>
      <c r="C297" s="25">
        <f t="shared" si="97"/>
        <v>0</v>
      </c>
      <c r="D297" s="25"/>
      <c r="E297" s="25"/>
      <c r="F297" s="25"/>
      <c r="G297" s="25"/>
      <c r="H297" s="25"/>
      <c r="I297" s="25"/>
      <c r="J297" s="25"/>
      <c r="K297" s="25"/>
      <c r="L297" s="37" t="str">
        <f t="shared" si="98"/>
        <v/>
      </c>
    </row>
    <row r="298" spans="1:12">
      <c r="A298" s="28" t="s">
        <v>30</v>
      </c>
      <c r="B298" s="25">
        <f t="shared" si="96"/>
        <v>0</v>
      </c>
      <c r="C298" s="25">
        <f t="shared" si="97"/>
        <v>0</v>
      </c>
      <c r="D298" s="25"/>
      <c r="E298" s="25"/>
      <c r="F298" s="25"/>
      <c r="G298" s="25"/>
      <c r="H298" s="25"/>
      <c r="I298" s="25"/>
      <c r="J298" s="25"/>
      <c r="K298" s="25"/>
      <c r="L298" s="37" t="str">
        <f t="shared" si="98"/>
        <v/>
      </c>
    </row>
    <row r="299" spans="1:12" ht="19.5" thickBot="1">
      <c r="A299" s="28" t="s">
        <v>31</v>
      </c>
      <c r="B299" s="25">
        <f t="shared" si="96"/>
        <v>0</v>
      </c>
      <c r="C299" s="25">
        <f t="shared" si="97"/>
        <v>0</v>
      </c>
      <c r="D299" s="25"/>
      <c r="E299" s="25"/>
      <c r="F299" s="25"/>
      <c r="G299" s="25"/>
      <c r="H299" s="25"/>
      <c r="I299" s="25"/>
      <c r="J299" s="25"/>
      <c r="K299" s="25"/>
      <c r="L299" s="38" t="str">
        <f t="shared" si="98"/>
        <v/>
      </c>
    </row>
    <row r="300" spans="1:12">
      <c r="A300" s="29" t="s">
        <v>32</v>
      </c>
      <c r="B300" s="30">
        <f>+B287+B282</f>
        <v>0</v>
      </c>
      <c r="C300" s="30">
        <f>+C287+C282</f>
        <v>0</v>
      </c>
      <c r="D300" s="30">
        <f>+D287+D282</f>
        <v>0</v>
      </c>
      <c r="E300" s="30">
        <f t="shared" ref="E300:K300" si="105">+E287+E282</f>
        <v>0</v>
      </c>
      <c r="F300" s="30">
        <f t="shared" si="105"/>
        <v>0</v>
      </c>
      <c r="G300" s="30">
        <f t="shared" si="105"/>
        <v>0</v>
      </c>
      <c r="H300" s="30">
        <f t="shared" si="105"/>
        <v>0</v>
      </c>
      <c r="I300" s="30">
        <f t="shared" si="105"/>
        <v>0</v>
      </c>
      <c r="J300" s="30">
        <f t="shared" si="105"/>
        <v>0</v>
      </c>
      <c r="K300" s="30">
        <f t="shared" si="105"/>
        <v>0</v>
      </c>
      <c r="L300" s="39" t="str">
        <f t="shared" si="98"/>
        <v/>
      </c>
    </row>
  </sheetData>
  <mergeCells count="130">
    <mergeCell ref="K272:L272"/>
    <mergeCell ref="A273:L273"/>
    <mergeCell ref="K274:L274"/>
    <mergeCell ref="A275:D275"/>
    <mergeCell ref="E275:L275"/>
    <mergeCell ref="A276:D276"/>
    <mergeCell ref="E276:G276"/>
    <mergeCell ref="E277:G277"/>
    <mergeCell ref="B280:C280"/>
    <mergeCell ref="D280:E280"/>
    <mergeCell ref="F280:G280"/>
    <mergeCell ref="H280:I280"/>
    <mergeCell ref="J280:K280"/>
    <mergeCell ref="E246:G246"/>
    <mergeCell ref="B249:C249"/>
    <mergeCell ref="D249:E249"/>
    <mergeCell ref="F249:G249"/>
    <mergeCell ref="H249:I249"/>
    <mergeCell ref="J249:K249"/>
    <mergeCell ref="K241:L241"/>
    <mergeCell ref="A242:L242"/>
    <mergeCell ref="K243:L243"/>
    <mergeCell ref="A244:D244"/>
    <mergeCell ref="E244:L244"/>
    <mergeCell ref="A245:D245"/>
    <mergeCell ref="E245:G245"/>
    <mergeCell ref="E216:G216"/>
    <mergeCell ref="B219:C219"/>
    <mergeCell ref="D219:E219"/>
    <mergeCell ref="F219:G219"/>
    <mergeCell ref="H219:I219"/>
    <mergeCell ref="J219:K219"/>
    <mergeCell ref="K211:L211"/>
    <mergeCell ref="A212:L212"/>
    <mergeCell ref="K213:L213"/>
    <mergeCell ref="A214:D214"/>
    <mergeCell ref="E214:L214"/>
    <mergeCell ref="A215:D215"/>
    <mergeCell ref="E215:G215"/>
    <mergeCell ref="E186:G186"/>
    <mergeCell ref="B189:C189"/>
    <mergeCell ref="D189:E189"/>
    <mergeCell ref="F189:G189"/>
    <mergeCell ref="H189:I189"/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56:G156"/>
    <mergeCell ref="B159:C159"/>
    <mergeCell ref="D159:E159"/>
    <mergeCell ref="F159:G159"/>
    <mergeCell ref="H159:I15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26:G126"/>
    <mergeCell ref="B129:C129"/>
    <mergeCell ref="D129:E129"/>
    <mergeCell ref="F129:G129"/>
    <mergeCell ref="H129:I12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96:G96"/>
    <mergeCell ref="B99:C99"/>
    <mergeCell ref="D99:E99"/>
    <mergeCell ref="F99:G99"/>
    <mergeCell ref="H99:I99"/>
    <mergeCell ref="J99:K99"/>
    <mergeCell ref="K91:L91"/>
    <mergeCell ref="A92:L92"/>
    <mergeCell ref="K93:L93"/>
    <mergeCell ref="A94:D94"/>
    <mergeCell ref="E94:L94"/>
    <mergeCell ref="A95:D95"/>
    <mergeCell ref="E95:G95"/>
    <mergeCell ref="E66:G66"/>
    <mergeCell ref="B69:C69"/>
    <mergeCell ref="D69:E69"/>
    <mergeCell ref="F69:G69"/>
    <mergeCell ref="H69:I69"/>
    <mergeCell ref="J69:K69"/>
    <mergeCell ref="K61:L61"/>
    <mergeCell ref="A62:L62"/>
    <mergeCell ref="K63:L63"/>
    <mergeCell ref="A64:D64"/>
    <mergeCell ref="E64:L64"/>
    <mergeCell ref="A65:D65"/>
    <mergeCell ref="E65:G65"/>
    <mergeCell ref="E36:G36"/>
    <mergeCell ref="B39:C39"/>
    <mergeCell ref="D39:E39"/>
    <mergeCell ref="F39:G39"/>
    <mergeCell ref="H39:I39"/>
    <mergeCell ref="J39:K39"/>
    <mergeCell ref="K31:L31"/>
    <mergeCell ref="A32:L32"/>
    <mergeCell ref="K33:L33"/>
    <mergeCell ref="A34:D34"/>
    <mergeCell ref="E34:L34"/>
    <mergeCell ref="A35:D35"/>
    <mergeCell ref="E35:G35"/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  <mergeCell ref="A5:D5"/>
    <mergeCell ref="E5:G5"/>
  </mergeCells>
  <pageMargins left="0.70866141732283472" right="0.70866141732283472" top="0.62992125984251968" bottom="1.1399999999999999" header="0.31496062992125984" footer="0.31496062992125984"/>
  <pageSetup paperSize="9" scale="90" fitToHeight="12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O119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56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80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สำนักคอมพิวเตอร์และเทคโนโลยีสารสนเทศ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>+D72+D102</f>
        <v>0</v>
      </c>
      <c r="E42" s="25">
        <f t="shared" ref="E42:K42" si="15">+E72+E102</f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ref="D43:K43" si="17">+D73+D103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ref="D44:K44" si="18">+D74+D104</f>
        <v>0</v>
      </c>
      <c r="E44" s="25">
        <f t="shared" si="18"/>
        <v>0</v>
      </c>
      <c r="F44" s="25">
        <f t="shared" si="18"/>
        <v>0</v>
      </c>
      <c r="G44" s="25">
        <f t="shared" si="18"/>
        <v>0</v>
      </c>
      <c r="H44" s="25">
        <f t="shared" si="18"/>
        <v>0</v>
      </c>
      <c r="I44" s="25">
        <f t="shared" si="18"/>
        <v>0</v>
      </c>
      <c r="J44" s="25">
        <f t="shared" si="18"/>
        <v>0</v>
      </c>
      <c r="K44" s="25">
        <f t="shared" si="18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>+D78+D108</f>
        <v>0</v>
      </c>
      <c r="E48" s="25">
        <f t="shared" ref="E48:K48" si="22">+E78+E108</f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ref="D49:K49" si="23">+D79+D109</f>
        <v>0</v>
      </c>
      <c r="E49" s="25">
        <f t="shared" si="23"/>
        <v>0</v>
      </c>
      <c r="F49" s="25">
        <f t="shared" si="23"/>
        <v>0</v>
      </c>
      <c r="G49" s="25">
        <f t="shared" si="23"/>
        <v>0</v>
      </c>
      <c r="H49" s="25">
        <f t="shared" si="23"/>
        <v>0</v>
      </c>
      <c r="I49" s="25">
        <f t="shared" si="23"/>
        <v>0</v>
      </c>
      <c r="J49" s="25">
        <f t="shared" si="23"/>
        <v>0</v>
      </c>
      <c r="K49" s="25">
        <f t="shared" si="23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ref="D50:K50" si="24">+D80+D110</f>
        <v>0</v>
      </c>
      <c r="E50" s="25">
        <f t="shared" si="24"/>
        <v>0</v>
      </c>
      <c r="F50" s="25">
        <f t="shared" si="24"/>
        <v>0</v>
      </c>
      <c r="G50" s="25">
        <f t="shared" si="24"/>
        <v>0</v>
      </c>
      <c r="H50" s="25">
        <f t="shared" si="24"/>
        <v>0</v>
      </c>
      <c r="I50" s="25">
        <f t="shared" si="24"/>
        <v>0</v>
      </c>
      <c r="J50" s="25">
        <f t="shared" si="24"/>
        <v>0</v>
      </c>
      <c r="K50" s="25">
        <f t="shared" si="24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5">+D52+D53</f>
        <v>0</v>
      </c>
      <c r="E51" s="22">
        <f t="shared" si="25"/>
        <v>0</v>
      </c>
      <c r="F51" s="22">
        <f t="shared" si="25"/>
        <v>0</v>
      </c>
      <c r="G51" s="22">
        <f t="shared" si="25"/>
        <v>0</v>
      </c>
      <c r="H51" s="22">
        <f t="shared" si="25"/>
        <v>0</v>
      </c>
      <c r="I51" s="22">
        <f t="shared" si="25"/>
        <v>0</v>
      </c>
      <c r="J51" s="22">
        <f t="shared" si="25"/>
        <v>0</v>
      </c>
      <c r="K51" s="22">
        <f t="shared" si="25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6">+D82+D112</f>
        <v>0</v>
      </c>
      <c r="E52" s="25">
        <f t="shared" si="26"/>
        <v>0</v>
      </c>
      <c r="F52" s="25">
        <f t="shared" si="26"/>
        <v>0</v>
      </c>
      <c r="G52" s="25">
        <f t="shared" si="26"/>
        <v>0</v>
      </c>
      <c r="H52" s="25">
        <f t="shared" si="26"/>
        <v>0</v>
      </c>
      <c r="I52" s="25">
        <f t="shared" si="26"/>
        <v>0</v>
      </c>
      <c r="J52" s="25">
        <f t="shared" si="26"/>
        <v>0</v>
      </c>
      <c r="K52" s="25">
        <f t="shared" si="26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7">+D83+D113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5" si="29">+D85+D115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ref="D56:K56" si="30">+D86+D116</f>
        <v>0</v>
      </c>
      <c r="E56" s="25">
        <f t="shared" si="30"/>
        <v>0</v>
      </c>
      <c r="F56" s="25">
        <f t="shared" si="30"/>
        <v>0</v>
      </c>
      <c r="G56" s="25">
        <f t="shared" si="30"/>
        <v>0</v>
      </c>
      <c r="H56" s="25">
        <f t="shared" si="30"/>
        <v>0</v>
      </c>
      <c r="I56" s="25">
        <f t="shared" si="30"/>
        <v>0</v>
      </c>
      <c r="J56" s="25">
        <f t="shared" si="30"/>
        <v>0</v>
      </c>
      <c r="K56" s="25">
        <f t="shared" si="30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ref="D57:K57" si="31">+D87+D117</f>
        <v>0</v>
      </c>
      <c r="E57" s="25">
        <f t="shared" si="31"/>
        <v>0</v>
      </c>
      <c r="F57" s="25">
        <f t="shared" si="31"/>
        <v>0</v>
      </c>
      <c r="G57" s="25">
        <f t="shared" si="31"/>
        <v>0</v>
      </c>
      <c r="H57" s="25">
        <f t="shared" si="31"/>
        <v>0</v>
      </c>
      <c r="I57" s="25">
        <f t="shared" si="31"/>
        <v>0</v>
      </c>
      <c r="J57" s="25">
        <f t="shared" si="31"/>
        <v>0</v>
      </c>
      <c r="K57" s="25">
        <f t="shared" si="31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ref="D58:K58" si="32">+D88+D118</f>
        <v>0</v>
      </c>
      <c r="E58" s="25">
        <f t="shared" si="32"/>
        <v>0</v>
      </c>
      <c r="F58" s="25">
        <f t="shared" si="32"/>
        <v>0</v>
      </c>
      <c r="G58" s="25">
        <f t="shared" si="32"/>
        <v>0</v>
      </c>
      <c r="H58" s="25">
        <f t="shared" si="32"/>
        <v>0</v>
      </c>
      <c r="I58" s="25">
        <f t="shared" si="32"/>
        <v>0</v>
      </c>
      <c r="J58" s="25">
        <f t="shared" si="32"/>
        <v>0</v>
      </c>
      <c r="K58" s="25">
        <f t="shared" si="32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33">+B46+B41</f>
        <v>0</v>
      </c>
      <c r="C59" s="30">
        <f t="shared" si="33"/>
        <v>0</v>
      </c>
      <c r="D59" s="30">
        <f t="shared" si="33"/>
        <v>0</v>
      </c>
      <c r="E59" s="30">
        <f t="shared" si="33"/>
        <v>0</v>
      </c>
      <c r="F59" s="30">
        <f t="shared" si="33"/>
        <v>0</v>
      </c>
      <c r="G59" s="30">
        <f t="shared" si="33"/>
        <v>0</v>
      </c>
      <c r="H59" s="30">
        <f t="shared" si="33"/>
        <v>0</v>
      </c>
      <c r="I59" s="30">
        <f t="shared" si="33"/>
        <v>0</v>
      </c>
      <c r="J59" s="30">
        <f t="shared" si="33"/>
        <v>0</v>
      </c>
      <c r="K59" s="30">
        <f t="shared" si="33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56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34">SUM(D72:D74)</f>
        <v>0</v>
      </c>
      <c r="E71" s="22">
        <f t="shared" si="34"/>
        <v>0</v>
      </c>
      <c r="F71" s="22">
        <f t="shared" si="34"/>
        <v>0</v>
      </c>
      <c r="G71" s="22">
        <f t="shared" si="34"/>
        <v>0</v>
      </c>
      <c r="H71" s="22">
        <f t="shared" si="34"/>
        <v>0</v>
      </c>
      <c r="I71" s="22">
        <f t="shared" si="34"/>
        <v>0</v>
      </c>
      <c r="J71" s="22">
        <f t="shared" si="34"/>
        <v>0</v>
      </c>
      <c r="K71" s="22">
        <f t="shared" si="34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35">+D72+F72+H72+J72</f>
        <v>0</v>
      </c>
      <c r="C72" s="25">
        <f t="shared" si="35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35"/>
        <v>0</v>
      </c>
      <c r="C73" s="25">
        <f t="shared" si="35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36">IF(C73&gt;0,FIXED(C73/B73*100,2),"")</f>
        <v/>
      </c>
      <c r="N73" s="31"/>
      <c r="O73" s="35"/>
    </row>
    <row r="74" spans="1:15">
      <c r="A74" s="24" t="s">
        <v>140</v>
      </c>
      <c r="B74" s="25">
        <f t="shared" si="35"/>
        <v>0</v>
      </c>
      <c r="C74" s="25">
        <f t="shared" si="35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36"/>
        <v/>
      </c>
      <c r="N74" s="31"/>
      <c r="O74" s="35"/>
    </row>
    <row r="75" spans="1:15">
      <c r="A75" s="21" t="s">
        <v>19</v>
      </c>
      <c r="B75" s="22">
        <f t="shared" si="35"/>
        <v>0</v>
      </c>
      <c r="C75" s="22">
        <f t="shared" si="35"/>
        <v>0</v>
      </c>
      <c r="D75" s="22">
        <f t="shared" ref="D75:K75" si="37">+D76</f>
        <v>0</v>
      </c>
      <c r="E75" s="22">
        <f t="shared" si="37"/>
        <v>0</v>
      </c>
      <c r="F75" s="22">
        <f t="shared" si="37"/>
        <v>0</v>
      </c>
      <c r="G75" s="22">
        <f t="shared" si="37"/>
        <v>0</v>
      </c>
      <c r="H75" s="22">
        <f t="shared" si="37"/>
        <v>0</v>
      </c>
      <c r="I75" s="22">
        <f t="shared" si="37"/>
        <v>0</v>
      </c>
      <c r="J75" s="22">
        <f t="shared" si="37"/>
        <v>0</v>
      </c>
      <c r="K75" s="22">
        <f t="shared" si="37"/>
        <v>0</v>
      </c>
      <c r="L75" s="23" t="str">
        <f t="shared" si="36"/>
        <v/>
      </c>
      <c r="N75" s="31"/>
      <c r="O75" s="35"/>
    </row>
    <row r="76" spans="1:15">
      <c r="A76" s="21" t="s">
        <v>20</v>
      </c>
      <c r="B76" s="22">
        <f t="shared" si="35"/>
        <v>0</v>
      </c>
      <c r="C76" s="22">
        <f t="shared" si="35"/>
        <v>0</v>
      </c>
      <c r="D76" s="22">
        <f t="shared" ref="D76:K76" si="38">+D77+D80+D81+D84</f>
        <v>0</v>
      </c>
      <c r="E76" s="22">
        <f t="shared" si="38"/>
        <v>0</v>
      </c>
      <c r="F76" s="22">
        <f t="shared" si="38"/>
        <v>0</v>
      </c>
      <c r="G76" s="22">
        <f t="shared" si="38"/>
        <v>0</v>
      </c>
      <c r="H76" s="22">
        <f t="shared" si="38"/>
        <v>0</v>
      </c>
      <c r="I76" s="22">
        <f t="shared" si="38"/>
        <v>0</v>
      </c>
      <c r="J76" s="22">
        <f t="shared" si="38"/>
        <v>0</v>
      </c>
      <c r="K76" s="22">
        <f t="shared" si="38"/>
        <v>0</v>
      </c>
      <c r="L76" s="23" t="str">
        <f t="shared" si="36"/>
        <v/>
      </c>
      <c r="N76" s="31"/>
      <c r="O76" s="35"/>
    </row>
    <row r="77" spans="1:15">
      <c r="A77" s="21" t="s">
        <v>21</v>
      </c>
      <c r="B77" s="22">
        <f t="shared" si="35"/>
        <v>0</v>
      </c>
      <c r="C77" s="22">
        <f t="shared" si="35"/>
        <v>0</v>
      </c>
      <c r="D77" s="22">
        <f t="shared" ref="D77:K77" si="39">+D78+D79</f>
        <v>0</v>
      </c>
      <c r="E77" s="22">
        <f t="shared" si="39"/>
        <v>0</v>
      </c>
      <c r="F77" s="22">
        <f t="shared" si="39"/>
        <v>0</v>
      </c>
      <c r="G77" s="22">
        <f t="shared" si="39"/>
        <v>0</v>
      </c>
      <c r="H77" s="22">
        <f t="shared" si="39"/>
        <v>0</v>
      </c>
      <c r="I77" s="22">
        <f t="shared" si="39"/>
        <v>0</v>
      </c>
      <c r="J77" s="22">
        <f t="shared" si="39"/>
        <v>0</v>
      </c>
      <c r="K77" s="22">
        <f t="shared" si="39"/>
        <v>0</v>
      </c>
      <c r="L77" s="23" t="str">
        <f t="shared" si="36"/>
        <v/>
      </c>
      <c r="N77" s="31"/>
      <c r="O77" s="35"/>
    </row>
    <row r="78" spans="1:15">
      <c r="A78" s="24" t="s">
        <v>22</v>
      </c>
      <c r="B78" s="25">
        <f t="shared" si="35"/>
        <v>0</v>
      </c>
      <c r="C78" s="25">
        <f t="shared" si="35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36"/>
        <v/>
      </c>
      <c r="N78" s="31"/>
      <c r="O78" s="35"/>
    </row>
    <row r="79" spans="1:15">
      <c r="A79" s="26" t="s">
        <v>23</v>
      </c>
      <c r="B79" s="25">
        <f t="shared" si="35"/>
        <v>0</v>
      </c>
      <c r="C79" s="25">
        <f t="shared" si="35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6"/>
        <v/>
      </c>
      <c r="N79" s="31"/>
      <c r="O79" s="35"/>
    </row>
    <row r="80" spans="1:15">
      <c r="A80" s="24" t="s">
        <v>141</v>
      </c>
      <c r="B80" s="25">
        <f t="shared" si="35"/>
        <v>0</v>
      </c>
      <c r="C80" s="25">
        <f t="shared" si="35"/>
        <v>0</v>
      </c>
      <c r="D80" s="25">
        <f>+VALUE(FIXED(N80*0.24/1000000,5)*1000000)</f>
        <v>0</v>
      </c>
      <c r="E80" s="25"/>
      <c r="F80" s="25">
        <f>+D80</f>
        <v>0</v>
      </c>
      <c r="G80" s="25"/>
      <c r="H80" s="25">
        <f>+(N80-D80-F80)/2</f>
        <v>0</v>
      </c>
      <c r="I80" s="25"/>
      <c r="J80" s="25">
        <f>+N80-H80-F80-D80</f>
        <v>0</v>
      </c>
      <c r="K80" s="25"/>
      <c r="L80" s="37" t="str">
        <f t="shared" si="36"/>
        <v/>
      </c>
      <c r="N80" s="31"/>
      <c r="O80" s="35"/>
    </row>
    <row r="81" spans="1:15">
      <c r="A81" s="21" t="s">
        <v>24</v>
      </c>
      <c r="B81" s="22">
        <f t="shared" si="35"/>
        <v>0</v>
      </c>
      <c r="C81" s="22">
        <f t="shared" si="35"/>
        <v>0</v>
      </c>
      <c r="D81" s="22">
        <f t="shared" ref="D81:K81" si="40">+D82+D83</f>
        <v>0</v>
      </c>
      <c r="E81" s="22">
        <f t="shared" si="40"/>
        <v>0</v>
      </c>
      <c r="F81" s="22">
        <f t="shared" si="40"/>
        <v>0</v>
      </c>
      <c r="G81" s="22">
        <f t="shared" si="40"/>
        <v>0</v>
      </c>
      <c r="H81" s="22">
        <f t="shared" si="40"/>
        <v>0</v>
      </c>
      <c r="I81" s="22">
        <f t="shared" si="40"/>
        <v>0</v>
      </c>
      <c r="J81" s="22">
        <f t="shared" si="40"/>
        <v>0</v>
      </c>
      <c r="K81" s="22">
        <f t="shared" si="40"/>
        <v>0</v>
      </c>
      <c r="L81" s="23" t="str">
        <f t="shared" si="36"/>
        <v/>
      </c>
      <c r="N81" s="31"/>
      <c r="O81" s="35"/>
    </row>
    <row r="82" spans="1:15">
      <c r="A82" s="28" t="s">
        <v>25</v>
      </c>
      <c r="B82" s="25">
        <f t="shared" si="35"/>
        <v>0</v>
      </c>
      <c r="C82" s="25">
        <f t="shared" si="35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6"/>
        <v/>
      </c>
      <c r="N82" s="31"/>
      <c r="O82" s="35"/>
    </row>
    <row r="83" spans="1:15">
      <c r="A83" s="28" t="s">
        <v>26</v>
      </c>
      <c r="B83" s="25">
        <f t="shared" si="35"/>
        <v>0</v>
      </c>
      <c r="C83" s="25">
        <f t="shared" si="35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6"/>
        <v/>
      </c>
      <c r="N83" s="31"/>
      <c r="O83" s="35"/>
    </row>
    <row r="84" spans="1:15">
      <c r="A84" s="21" t="s">
        <v>27</v>
      </c>
      <c r="B84" s="22">
        <f t="shared" si="35"/>
        <v>0</v>
      </c>
      <c r="C84" s="22">
        <f t="shared" si="35"/>
        <v>0</v>
      </c>
      <c r="D84" s="22">
        <f t="shared" ref="D84:K84" si="41">SUM(D85:D88)</f>
        <v>0</v>
      </c>
      <c r="E84" s="22">
        <f t="shared" si="41"/>
        <v>0</v>
      </c>
      <c r="F84" s="22">
        <f t="shared" si="41"/>
        <v>0</v>
      </c>
      <c r="G84" s="22">
        <f t="shared" si="41"/>
        <v>0</v>
      </c>
      <c r="H84" s="22">
        <f t="shared" si="41"/>
        <v>0</v>
      </c>
      <c r="I84" s="22">
        <f t="shared" si="41"/>
        <v>0</v>
      </c>
      <c r="J84" s="22">
        <f t="shared" si="41"/>
        <v>0</v>
      </c>
      <c r="K84" s="22">
        <f t="shared" si="41"/>
        <v>0</v>
      </c>
      <c r="L84" s="23" t="str">
        <f t="shared" si="36"/>
        <v/>
      </c>
      <c r="N84" s="31"/>
      <c r="O84" s="35"/>
    </row>
    <row r="85" spans="1:15">
      <c r="A85" s="28" t="s">
        <v>28</v>
      </c>
      <c r="B85" s="25">
        <f t="shared" si="35"/>
        <v>0</v>
      </c>
      <c r="C85" s="25">
        <f t="shared" si="35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6"/>
        <v/>
      </c>
      <c r="N85" s="31"/>
      <c r="O85" s="35"/>
    </row>
    <row r="86" spans="1:15">
      <c r="A86" s="28" t="s">
        <v>29</v>
      </c>
      <c r="B86" s="25">
        <f t="shared" si="35"/>
        <v>0</v>
      </c>
      <c r="C86" s="25">
        <f t="shared" si="35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6"/>
        <v/>
      </c>
      <c r="N86" s="31"/>
      <c r="O86" s="35"/>
    </row>
    <row r="87" spans="1:15">
      <c r="A87" s="28" t="s">
        <v>30</v>
      </c>
      <c r="B87" s="25">
        <f t="shared" si="35"/>
        <v>0</v>
      </c>
      <c r="C87" s="25">
        <f t="shared" si="35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6"/>
        <v/>
      </c>
      <c r="N87" s="31"/>
      <c r="O87" s="35"/>
    </row>
    <row r="88" spans="1:15" ht="19.5" thickBot="1">
      <c r="A88" s="28" t="s">
        <v>31</v>
      </c>
      <c r="B88" s="25">
        <f t="shared" si="35"/>
        <v>0</v>
      </c>
      <c r="C88" s="25">
        <f t="shared" si="35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6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42">+E76+E71</f>
        <v>0</v>
      </c>
      <c r="F89" s="30">
        <f t="shared" si="42"/>
        <v>0</v>
      </c>
      <c r="G89" s="30">
        <f t="shared" si="42"/>
        <v>0</v>
      </c>
      <c r="H89" s="30">
        <f t="shared" si="42"/>
        <v>0</v>
      </c>
      <c r="I89" s="30">
        <f t="shared" si="42"/>
        <v>0</v>
      </c>
      <c r="J89" s="30">
        <f t="shared" si="42"/>
        <v>0</v>
      </c>
      <c r="K89" s="30">
        <f t="shared" si="42"/>
        <v>0</v>
      </c>
      <c r="L89" s="39" t="str">
        <f t="shared" si="36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5">
      <c r="A95" s="159" t="s">
        <v>56</v>
      </c>
      <c r="B95" s="160"/>
      <c r="C95" s="160"/>
      <c r="D95" s="161"/>
      <c r="E95" s="176" t="s">
        <v>3</v>
      </c>
      <c r="F95" s="176"/>
      <c r="G95" s="176"/>
      <c r="H95" s="119"/>
      <c r="I95" s="119"/>
      <c r="J95" s="119"/>
      <c r="K95" s="119"/>
      <c r="L95" s="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3">SUM(D102:D104)</f>
        <v>0</v>
      </c>
      <c r="E101" s="22">
        <f t="shared" si="43"/>
        <v>0</v>
      </c>
      <c r="F101" s="22">
        <f t="shared" si="43"/>
        <v>0</v>
      </c>
      <c r="G101" s="22">
        <f t="shared" si="43"/>
        <v>0</v>
      </c>
      <c r="H101" s="22">
        <f t="shared" si="43"/>
        <v>0</v>
      </c>
      <c r="I101" s="22">
        <f t="shared" si="43"/>
        <v>0</v>
      </c>
      <c r="J101" s="22">
        <f t="shared" si="43"/>
        <v>0</v>
      </c>
      <c r="K101" s="22">
        <f t="shared" si="43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B118" si="44">+D102+F102+H102+J102</f>
        <v>0</v>
      </c>
      <c r="C102" s="25">
        <f t="shared" ref="C102:C118" si="45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>IF(C102&gt;0,FIXED(C102/B102*100,2),"")</f>
        <v/>
      </c>
    </row>
    <row r="103" spans="1:12">
      <c r="A103" s="24" t="s">
        <v>18</v>
      </c>
      <c r="B103" s="25">
        <f t="shared" si="44"/>
        <v>0</v>
      </c>
      <c r="C103" s="25">
        <f t="shared" si="45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ref="L103:L119" si="46">IF(C103&gt;0,FIXED(C103/B103*100,2),"")</f>
        <v/>
      </c>
    </row>
    <row r="104" spans="1:12">
      <c r="A104" s="24" t="s">
        <v>140</v>
      </c>
      <c r="B104" s="25">
        <f t="shared" si="44"/>
        <v>0</v>
      </c>
      <c r="C104" s="25">
        <f t="shared" si="45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6"/>
        <v/>
      </c>
    </row>
    <row r="105" spans="1:12">
      <c r="A105" s="21" t="s">
        <v>19</v>
      </c>
      <c r="B105" s="22">
        <f t="shared" si="44"/>
        <v>0</v>
      </c>
      <c r="C105" s="22">
        <f t="shared" si="45"/>
        <v>0</v>
      </c>
      <c r="D105" s="22">
        <f t="shared" ref="D105:K105" si="47">+D106</f>
        <v>0</v>
      </c>
      <c r="E105" s="22">
        <f t="shared" si="47"/>
        <v>0</v>
      </c>
      <c r="F105" s="22">
        <f t="shared" si="47"/>
        <v>0</v>
      </c>
      <c r="G105" s="22">
        <f t="shared" si="47"/>
        <v>0</v>
      </c>
      <c r="H105" s="22">
        <f t="shared" si="47"/>
        <v>0</v>
      </c>
      <c r="I105" s="22">
        <f t="shared" si="47"/>
        <v>0</v>
      </c>
      <c r="J105" s="22">
        <f t="shared" si="47"/>
        <v>0</v>
      </c>
      <c r="K105" s="22">
        <f t="shared" si="47"/>
        <v>0</v>
      </c>
      <c r="L105" s="23" t="str">
        <f t="shared" si="46"/>
        <v/>
      </c>
    </row>
    <row r="106" spans="1:12">
      <c r="A106" s="21" t="s">
        <v>20</v>
      </c>
      <c r="B106" s="22">
        <f t="shared" si="44"/>
        <v>0</v>
      </c>
      <c r="C106" s="22">
        <f t="shared" si="45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6"/>
        <v/>
      </c>
    </row>
    <row r="107" spans="1:12">
      <c r="A107" s="21" t="s">
        <v>21</v>
      </c>
      <c r="B107" s="22">
        <f t="shared" si="44"/>
        <v>0</v>
      </c>
      <c r="C107" s="22">
        <f t="shared" si="45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6"/>
        <v/>
      </c>
    </row>
    <row r="108" spans="1:12">
      <c r="A108" s="24" t="s">
        <v>22</v>
      </c>
      <c r="B108" s="25">
        <f t="shared" si="44"/>
        <v>0</v>
      </c>
      <c r="C108" s="25">
        <f t="shared" si="45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6"/>
        <v/>
      </c>
    </row>
    <row r="109" spans="1:12">
      <c r="A109" s="26" t="s">
        <v>23</v>
      </c>
      <c r="B109" s="25">
        <f t="shared" si="44"/>
        <v>0</v>
      </c>
      <c r="C109" s="25">
        <f t="shared" si="45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6"/>
        <v/>
      </c>
    </row>
    <row r="110" spans="1:12">
      <c r="A110" s="24" t="s">
        <v>141</v>
      </c>
      <c r="B110" s="25">
        <f t="shared" si="44"/>
        <v>0</v>
      </c>
      <c r="C110" s="25">
        <f t="shared" si="45"/>
        <v>0</v>
      </c>
      <c r="D110" s="25">
        <f>+VALUE(FIXED(N110*0.24/1000000,5)*1000000)</f>
        <v>0</v>
      </c>
      <c r="E110" s="25"/>
      <c r="F110" s="25">
        <f>+D110</f>
        <v>0</v>
      </c>
      <c r="G110" s="25"/>
      <c r="H110" s="25">
        <f>+(N110-D110-F110)/2</f>
        <v>0</v>
      </c>
      <c r="I110" s="25"/>
      <c r="J110" s="25">
        <f>+N110-H110-F110-D110</f>
        <v>0</v>
      </c>
      <c r="K110" s="25"/>
      <c r="L110" s="37" t="str">
        <f t="shared" si="46"/>
        <v/>
      </c>
    </row>
    <row r="111" spans="1:12">
      <c r="A111" s="21" t="s">
        <v>24</v>
      </c>
      <c r="B111" s="22">
        <f t="shared" si="44"/>
        <v>0</v>
      </c>
      <c r="C111" s="22">
        <f t="shared" si="45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6"/>
        <v/>
      </c>
    </row>
    <row r="112" spans="1:12">
      <c r="A112" s="28" t="s">
        <v>25</v>
      </c>
      <c r="B112" s="25">
        <f t="shared" si="44"/>
        <v>0</v>
      </c>
      <c r="C112" s="25">
        <f t="shared" si="45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6"/>
        <v/>
      </c>
    </row>
    <row r="113" spans="1:12">
      <c r="A113" s="28" t="s">
        <v>26</v>
      </c>
      <c r="B113" s="25">
        <f t="shared" si="44"/>
        <v>0</v>
      </c>
      <c r="C113" s="25">
        <f t="shared" si="45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6"/>
        <v/>
      </c>
    </row>
    <row r="114" spans="1:12">
      <c r="A114" s="21" t="s">
        <v>27</v>
      </c>
      <c r="B114" s="22">
        <f t="shared" si="44"/>
        <v>0</v>
      </c>
      <c r="C114" s="22">
        <f t="shared" si="45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6"/>
        <v/>
      </c>
    </row>
    <row r="115" spans="1:12">
      <c r="A115" s="28" t="s">
        <v>28</v>
      </c>
      <c r="B115" s="25">
        <f t="shared" si="44"/>
        <v>0</v>
      </c>
      <c r="C115" s="25">
        <f t="shared" si="45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6"/>
        <v/>
      </c>
    </row>
    <row r="116" spans="1:12">
      <c r="A116" s="28" t="s">
        <v>29</v>
      </c>
      <c r="B116" s="25">
        <f t="shared" si="44"/>
        <v>0</v>
      </c>
      <c r="C116" s="25">
        <f t="shared" si="45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6"/>
        <v/>
      </c>
    </row>
    <row r="117" spans="1:12">
      <c r="A117" s="28" t="s">
        <v>30</v>
      </c>
      <c r="B117" s="25">
        <f t="shared" si="44"/>
        <v>0</v>
      </c>
      <c r="C117" s="25">
        <f t="shared" si="45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6"/>
        <v/>
      </c>
    </row>
    <row r="118" spans="1:12" ht="19.5" thickBot="1">
      <c r="A118" s="28" t="s">
        <v>31</v>
      </c>
      <c r="B118" s="25">
        <f t="shared" si="44"/>
        <v>0</v>
      </c>
      <c r="C118" s="25">
        <f t="shared" si="45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6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6"/>
        <v/>
      </c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  <mergeCell ref="K91:L91"/>
    <mergeCell ref="A92:L92"/>
    <mergeCell ref="K93:L93"/>
    <mergeCell ref="A94:D94"/>
    <mergeCell ref="E94:L94"/>
    <mergeCell ref="H99:I99"/>
    <mergeCell ref="J99:K99"/>
    <mergeCell ref="A95:D95"/>
    <mergeCell ref="E95:G95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O239"/>
  <sheetViews>
    <sheetView zoomScale="85" zoomScaleNormal="85" workbookViewId="0"/>
  </sheetViews>
  <sheetFormatPr defaultRowHeight="18.75"/>
  <cols>
    <col min="1" max="1" width="34" customWidth="1"/>
    <col min="2" max="2" width="12.5703125" customWidth="1"/>
    <col min="3" max="3" width="12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78" t="s">
        <v>0</v>
      </c>
      <c r="L1" s="78"/>
      <c r="N1" s="31"/>
    </row>
    <row r="2" spans="1:15">
      <c r="A2" s="180" t="s">
        <v>142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77" t="s">
        <v>1</v>
      </c>
      <c r="L3" s="77"/>
      <c r="N3" s="31"/>
    </row>
    <row r="4" spans="1:15">
      <c r="A4" s="91"/>
      <c r="B4" s="92"/>
      <c r="C4" s="92"/>
      <c r="D4" s="93"/>
      <c r="E4" s="82" t="s">
        <v>2</v>
      </c>
      <c r="F4" s="82"/>
      <c r="G4" s="82"/>
      <c r="H4" s="82"/>
      <c r="I4" s="82"/>
      <c r="J4" s="82"/>
      <c r="K4" s="82"/>
      <c r="L4" s="83"/>
      <c r="N4" s="31"/>
    </row>
    <row r="5" spans="1:15">
      <c r="A5" s="84" t="s">
        <v>57</v>
      </c>
      <c r="B5" s="85"/>
      <c r="C5" s="85"/>
      <c r="D5" s="86"/>
      <c r="E5" s="4" t="s">
        <v>3</v>
      </c>
      <c r="F5" s="4"/>
      <c r="G5" s="4"/>
      <c r="H5" s="4"/>
      <c r="I5" s="4"/>
      <c r="J5" s="4"/>
      <c r="K5" s="4"/>
      <c r="L5" s="5"/>
      <c r="N5" s="31"/>
    </row>
    <row r="6" spans="1:15">
      <c r="A6" s="90"/>
      <c r="B6" s="7"/>
      <c r="C6" s="7"/>
      <c r="D6" s="8"/>
      <c r="E6" s="79" t="s">
        <v>4</v>
      </c>
      <c r="F6" s="79"/>
      <c r="G6" s="79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80" t="s">
        <v>7</v>
      </c>
      <c r="C9" s="81"/>
      <c r="D9" s="80" t="s">
        <v>8</v>
      </c>
      <c r="E9" s="81"/>
      <c r="F9" s="80" t="s">
        <v>9</v>
      </c>
      <c r="G9" s="81"/>
      <c r="H9" s="80" t="s">
        <v>10</v>
      </c>
      <c r="I9" s="81"/>
      <c r="J9" s="80" t="s">
        <v>11</v>
      </c>
      <c r="K9" s="81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126" t="s">
        <v>118</v>
      </c>
      <c r="B25" s="25">
        <f t="shared" si="0"/>
        <v>0</v>
      </c>
      <c r="C25" s="25">
        <f t="shared" si="0"/>
        <v>0</v>
      </c>
      <c r="D25" s="25">
        <f>+D55+D85+D235</f>
        <v>0</v>
      </c>
      <c r="E25" s="25">
        <f t="shared" ref="E25:K25" si="11">+E55+E85+E235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 ht="33" customHeight="1" thickBot="1">
      <c r="A26" s="28"/>
      <c r="B26" s="25">
        <f t="shared" si="0"/>
        <v>0</v>
      </c>
      <c r="C26" s="25">
        <f t="shared" si="0"/>
        <v>0</v>
      </c>
      <c r="D26" s="25">
        <f t="shared" ref="D26:K28" si="12">+D56+D86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  <c r="N26" s="31"/>
      <c r="O26" s="35"/>
    </row>
    <row r="27" spans="1:15" ht="33.75" hidden="1" customHeight="1" thickBot="1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2"/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  <c r="N27" s="31"/>
      <c r="O27" s="35"/>
    </row>
    <row r="28" spans="1:15" ht="33.75" hidden="1" customHeight="1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2"/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25">
        <f t="shared" si="12"/>
        <v>0</v>
      </c>
      <c r="K28" s="25">
        <f t="shared" si="12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  <c r="N29" s="31"/>
      <c r="O29" s="35"/>
    </row>
    <row r="30" spans="1:15" ht="13.5" customHeight="1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78" t="s">
        <v>0</v>
      </c>
      <c r="L31" s="78"/>
      <c r="N31" s="31"/>
      <c r="O31" s="35"/>
    </row>
    <row r="32" spans="1:15">
      <c r="A32" s="180" t="s">
        <v>142</v>
      </c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77" t="s">
        <v>1</v>
      </c>
      <c r="L33" s="77"/>
      <c r="N33" s="31"/>
      <c r="O33" s="35"/>
    </row>
    <row r="34" spans="1:15">
      <c r="A34" s="91" t="s">
        <v>34</v>
      </c>
      <c r="B34" s="92"/>
      <c r="C34" s="92"/>
      <c r="D34" s="93"/>
      <c r="E34" s="82" t="s">
        <v>2</v>
      </c>
      <c r="F34" s="82"/>
      <c r="G34" s="82"/>
      <c r="H34" s="82"/>
      <c r="I34" s="82"/>
      <c r="J34" s="82"/>
      <c r="K34" s="82"/>
      <c r="L34" s="83"/>
      <c r="N34" s="31"/>
      <c r="O34" s="35"/>
    </row>
    <row r="35" spans="1:15">
      <c r="A35" s="84" t="s">
        <v>57</v>
      </c>
      <c r="B35" s="85"/>
      <c r="C35" s="85"/>
      <c r="D35" s="86"/>
      <c r="E35" s="4" t="s">
        <v>3</v>
      </c>
      <c r="F35" s="4"/>
      <c r="G35" s="4"/>
      <c r="H35" s="4"/>
      <c r="I35" s="4"/>
      <c r="J35" s="4"/>
      <c r="K35" s="4"/>
      <c r="L35" s="5"/>
      <c r="N35" s="31"/>
      <c r="O35" s="35"/>
    </row>
    <row r="36" spans="1:15">
      <c r="A36" s="90"/>
      <c r="B36" s="7"/>
      <c r="C36" s="7"/>
      <c r="D36" s="8"/>
      <c r="E36" s="79" t="s">
        <v>4</v>
      </c>
      <c r="F36" s="79"/>
      <c r="G36" s="79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80" t="s">
        <v>7</v>
      </c>
      <c r="C39" s="81"/>
      <c r="D39" s="80" t="s">
        <v>8</v>
      </c>
      <c r="E39" s="81"/>
      <c r="F39" s="80" t="s">
        <v>9</v>
      </c>
      <c r="G39" s="81"/>
      <c r="H39" s="80" t="s">
        <v>10</v>
      </c>
      <c r="I39" s="81"/>
      <c r="J39" s="80" t="s">
        <v>11</v>
      </c>
      <c r="K39" s="81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+D132+D162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  <c r="N42" s="31"/>
      <c r="O42" s="35"/>
    </row>
    <row r="43" spans="1:15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  <c r="N43" s="31"/>
      <c r="O43" s="35"/>
    </row>
    <row r="44" spans="1:15">
      <c r="A44" s="24" t="s">
        <v>140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  <c r="N44" s="31"/>
      <c r="O44" s="35"/>
    </row>
    <row r="45" spans="1:15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  <c r="N45" s="31"/>
      <c r="O45" s="35"/>
    </row>
    <row r="46" spans="1:15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  <c r="N46" s="31"/>
      <c r="O46" s="35"/>
    </row>
    <row r="47" spans="1:15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  <c r="N47" s="31"/>
      <c r="O47" s="35"/>
    </row>
    <row r="48" spans="1:15">
      <c r="A48" s="24" t="s">
        <v>22</v>
      </c>
      <c r="B48" s="25">
        <f t="shared" si="14"/>
        <v>0</v>
      </c>
      <c r="C48" s="25">
        <f t="shared" si="14"/>
        <v>0</v>
      </c>
      <c r="D48" s="25">
        <f t="shared" ref="D48:K50" si="21">+D138+D168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  <c r="N48" s="31"/>
      <c r="O48" s="35"/>
    </row>
    <row r="49" spans="1:15">
      <c r="A49" s="26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  <c r="N49" s="31"/>
      <c r="O49" s="35"/>
    </row>
    <row r="50" spans="1:15">
      <c r="A50" s="24" t="s">
        <v>141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  <c r="N50" s="31"/>
      <c r="O50" s="35"/>
    </row>
    <row r="51" spans="1:15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  <c r="N51" s="31"/>
      <c r="O51" s="35"/>
    </row>
    <row r="52" spans="1:15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+D142+D172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  <c r="N52" s="31"/>
      <c r="O52" s="35"/>
    </row>
    <row r="53" spans="1:15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  <c r="N53" s="31"/>
      <c r="O53" s="35"/>
    </row>
    <row r="54" spans="1:15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  <c r="N54" s="31"/>
      <c r="O54" s="35"/>
    </row>
    <row r="55" spans="1:15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+D145+D175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  <c r="N55" s="31"/>
      <c r="O55" s="35"/>
    </row>
    <row r="56" spans="1:15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  <c r="N56" s="31"/>
      <c r="O56" s="35"/>
    </row>
    <row r="57" spans="1:15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  <c r="N57" s="31"/>
      <c r="O57" s="35"/>
    </row>
    <row r="58" spans="1:15" ht="19.5" thickBot="1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  <c r="N58" s="31"/>
      <c r="O58" s="35"/>
    </row>
    <row r="59" spans="1:1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78" t="s">
        <v>0</v>
      </c>
      <c r="L61" s="78"/>
      <c r="N61" s="31"/>
      <c r="O61" s="35"/>
    </row>
    <row r="62" spans="1:15">
      <c r="A62" s="180" t="s">
        <v>142</v>
      </c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77" t="s">
        <v>1</v>
      </c>
      <c r="L63" s="77"/>
      <c r="N63" s="31"/>
      <c r="O63" s="35"/>
    </row>
    <row r="64" spans="1:15">
      <c r="A64" s="91" t="s">
        <v>35</v>
      </c>
      <c r="B64" s="92"/>
      <c r="C64" s="92"/>
      <c r="D64" s="93"/>
      <c r="E64" s="82" t="s">
        <v>2</v>
      </c>
      <c r="F64" s="82"/>
      <c r="G64" s="82"/>
      <c r="H64" s="82"/>
      <c r="I64" s="82"/>
      <c r="J64" s="82"/>
      <c r="K64" s="82"/>
      <c r="L64" s="83"/>
      <c r="N64" s="31"/>
      <c r="O64" s="35"/>
    </row>
    <row r="65" spans="1:15">
      <c r="A65" s="84" t="s">
        <v>57</v>
      </c>
      <c r="B65" s="85"/>
      <c r="C65" s="85"/>
      <c r="D65" s="86"/>
      <c r="E65" s="4" t="s">
        <v>3</v>
      </c>
      <c r="F65" s="4"/>
      <c r="G65" s="4"/>
      <c r="H65" s="4"/>
      <c r="I65" s="4"/>
      <c r="J65" s="4"/>
      <c r="K65" s="4"/>
      <c r="L65" s="5"/>
      <c r="N65" s="31"/>
      <c r="O65" s="35"/>
    </row>
    <row r="66" spans="1:15">
      <c r="A66" s="90"/>
      <c r="B66" s="7"/>
      <c r="C66" s="7"/>
      <c r="D66" s="8"/>
      <c r="E66" s="79" t="s">
        <v>4</v>
      </c>
      <c r="F66" s="79"/>
      <c r="G66" s="79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80" t="s">
        <v>7</v>
      </c>
      <c r="C69" s="81"/>
      <c r="D69" s="80" t="s">
        <v>8</v>
      </c>
      <c r="E69" s="81"/>
      <c r="F69" s="80" t="s">
        <v>9</v>
      </c>
      <c r="G69" s="81"/>
      <c r="H69" s="80" t="s">
        <v>10</v>
      </c>
      <c r="I69" s="81"/>
      <c r="J69" s="80" t="s">
        <v>11</v>
      </c>
      <c r="K69" s="81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>
        <f t="shared" ref="D85:K88" si="38">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f t="shared" si="38"/>
        <v>0</v>
      </c>
      <c r="E88" s="25">
        <f t="shared" si="38"/>
        <v>0</v>
      </c>
      <c r="F88" s="25">
        <f t="shared" si="38"/>
        <v>0</v>
      </c>
      <c r="G88" s="25">
        <f t="shared" si="38"/>
        <v>0</v>
      </c>
      <c r="H88" s="25">
        <f t="shared" si="38"/>
        <v>0</v>
      </c>
      <c r="I88" s="25">
        <f t="shared" si="38"/>
        <v>0</v>
      </c>
      <c r="J88" s="25">
        <f t="shared" si="38"/>
        <v>0</v>
      </c>
      <c r="K88" s="25">
        <f t="shared" si="38"/>
        <v>0</v>
      </c>
      <c r="L88" s="38" t="str">
        <f t="shared" si="30"/>
        <v/>
      </c>
      <c r="N88" s="31"/>
      <c r="O88" s="35"/>
    </row>
    <row r="89" spans="1:15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27" t="s">
        <v>0</v>
      </c>
      <c r="L91" s="127"/>
      <c r="N91" s="31"/>
      <c r="O91" s="35"/>
    </row>
    <row r="92" spans="1:15">
      <c r="A92" s="180" t="s">
        <v>142</v>
      </c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28" t="s">
        <v>1</v>
      </c>
      <c r="L93" s="128"/>
      <c r="N93" s="31"/>
      <c r="O93" s="35"/>
    </row>
    <row r="94" spans="1:15">
      <c r="A94" s="138" t="s">
        <v>36</v>
      </c>
      <c r="B94" s="139"/>
      <c r="C94" s="139"/>
      <c r="D94" s="140"/>
      <c r="E94" s="129" t="s">
        <v>2</v>
      </c>
      <c r="F94" s="129"/>
      <c r="G94" s="129"/>
      <c r="H94" s="129"/>
      <c r="I94" s="129"/>
      <c r="J94" s="129"/>
      <c r="K94" s="129"/>
      <c r="L94" s="130"/>
      <c r="N94" s="31"/>
      <c r="O94" s="35"/>
    </row>
    <row r="95" spans="1:15">
      <c r="A95" s="131" t="s">
        <v>57</v>
      </c>
      <c r="B95" s="132"/>
      <c r="C95" s="132"/>
      <c r="D95" s="133"/>
      <c r="E95" s="134" t="s">
        <v>3</v>
      </c>
      <c r="F95" s="134"/>
      <c r="G95" s="134"/>
      <c r="H95" s="134"/>
      <c r="I95" s="134"/>
      <c r="J95" s="134"/>
      <c r="K95" s="134"/>
      <c r="L95" s="5"/>
      <c r="N95" s="31"/>
      <c r="O95" s="35"/>
    </row>
    <row r="96" spans="1:15">
      <c r="A96" s="90"/>
      <c r="B96" s="7"/>
      <c r="C96" s="7"/>
      <c r="D96" s="8"/>
      <c r="E96" s="135" t="s">
        <v>4</v>
      </c>
      <c r="F96" s="135"/>
      <c r="G96" s="135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36" t="s">
        <v>7</v>
      </c>
      <c r="C99" s="137"/>
      <c r="D99" s="136" t="s">
        <v>8</v>
      </c>
      <c r="E99" s="137"/>
      <c r="F99" s="136" t="s">
        <v>9</v>
      </c>
      <c r="G99" s="137"/>
      <c r="H99" s="136" t="s">
        <v>10</v>
      </c>
      <c r="I99" s="137"/>
      <c r="J99" s="136" t="s">
        <v>11</v>
      </c>
      <c r="K99" s="137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B118" si="41">+D102+F102+H102+J102</f>
        <v>0</v>
      </c>
      <c r="C102" s="25">
        <f t="shared" ref="C102:C118" si="42">+E102+G102+I102+K102</f>
        <v>0</v>
      </c>
      <c r="D102" s="25">
        <f>+N102/4-(N102*0.001)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+N102-D102-F102-H102</f>
        <v>0</v>
      </c>
      <c r="K102" s="25"/>
      <c r="L102" s="37" t="str">
        <f>IF(C102&gt;0,FIXED(C102/B102*100,2),"")</f>
        <v/>
      </c>
      <c r="N102" s="31"/>
      <c r="O102" s="35"/>
    </row>
    <row r="103" spans="1:15">
      <c r="A103" s="24" t="s">
        <v>18</v>
      </c>
      <c r="B103" s="25">
        <f t="shared" si="41"/>
        <v>0</v>
      </c>
      <c r="C103" s="25">
        <f t="shared" si="42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ref="L103:L119" si="43">IF(C103&gt;0,FIXED(C103/B103*100,2),"")</f>
        <v/>
      </c>
      <c r="N103" s="31"/>
      <c r="O103" s="35"/>
    </row>
    <row r="104" spans="1:15">
      <c r="A104" s="24" t="s">
        <v>140</v>
      </c>
      <c r="B104" s="25">
        <f t="shared" si="41"/>
        <v>0</v>
      </c>
      <c r="C104" s="25">
        <f t="shared" si="42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3"/>
        <v/>
      </c>
      <c r="N104" s="31"/>
      <c r="O104" s="35"/>
    </row>
    <row r="105" spans="1:15">
      <c r="A105" s="21" t="s">
        <v>19</v>
      </c>
      <c r="B105" s="22">
        <f t="shared" si="41"/>
        <v>0</v>
      </c>
      <c r="C105" s="22">
        <f t="shared" si="42"/>
        <v>0</v>
      </c>
      <c r="D105" s="22">
        <f t="shared" ref="D105:K105" si="44">+D106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3"/>
        <v/>
      </c>
      <c r="N105" s="31"/>
      <c r="O105" s="35"/>
    </row>
    <row r="106" spans="1:15">
      <c r="A106" s="21" t="s">
        <v>20</v>
      </c>
      <c r="B106" s="22">
        <f t="shared" si="41"/>
        <v>0</v>
      </c>
      <c r="C106" s="22">
        <f t="shared" si="42"/>
        <v>0</v>
      </c>
      <c r="D106" s="22">
        <f t="shared" ref="D106:K106" si="45">+D107+D110+D111+D114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3"/>
        <v/>
      </c>
      <c r="N106" s="31"/>
      <c r="O106" s="35"/>
    </row>
    <row r="107" spans="1:15">
      <c r="A107" s="21" t="s">
        <v>21</v>
      </c>
      <c r="B107" s="22">
        <f t="shared" si="41"/>
        <v>0</v>
      </c>
      <c r="C107" s="22">
        <f t="shared" si="42"/>
        <v>0</v>
      </c>
      <c r="D107" s="22">
        <f t="shared" ref="D107:K107" si="46">+D108+D109</f>
        <v>0</v>
      </c>
      <c r="E107" s="22">
        <f t="shared" si="46"/>
        <v>0</v>
      </c>
      <c r="F107" s="22">
        <f t="shared" si="46"/>
        <v>0</v>
      </c>
      <c r="G107" s="22">
        <f t="shared" si="46"/>
        <v>0</v>
      </c>
      <c r="H107" s="22">
        <f t="shared" si="46"/>
        <v>0</v>
      </c>
      <c r="I107" s="22">
        <f t="shared" si="46"/>
        <v>0</v>
      </c>
      <c r="J107" s="22">
        <f t="shared" si="46"/>
        <v>0</v>
      </c>
      <c r="K107" s="22">
        <f t="shared" si="46"/>
        <v>0</v>
      </c>
      <c r="L107" s="23" t="str">
        <f t="shared" si="43"/>
        <v/>
      </c>
      <c r="N107" s="31"/>
      <c r="O107" s="35"/>
    </row>
    <row r="108" spans="1:15">
      <c r="A108" s="24" t="s">
        <v>22</v>
      </c>
      <c r="B108" s="25">
        <f t="shared" si="41"/>
        <v>0</v>
      </c>
      <c r="C108" s="25">
        <f t="shared" si="42"/>
        <v>0</v>
      </c>
      <c r="D108" s="25">
        <f t="shared" ref="D108:K108" si="47">+D228</f>
        <v>0</v>
      </c>
      <c r="E108" s="25">
        <f t="shared" si="47"/>
        <v>0</v>
      </c>
      <c r="F108" s="25">
        <f t="shared" si="47"/>
        <v>0</v>
      </c>
      <c r="G108" s="25">
        <f t="shared" si="47"/>
        <v>0</v>
      </c>
      <c r="H108" s="25">
        <f t="shared" si="47"/>
        <v>0</v>
      </c>
      <c r="I108" s="25">
        <f t="shared" si="47"/>
        <v>0</v>
      </c>
      <c r="J108" s="25">
        <f t="shared" si="47"/>
        <v>0</v>
      </c>
      <c r="K108" s="25">
        <f t="shared" si="47"/>
        <v>0</v>
      </c>
      <c r="L108" s="37" t="str">
        <f t="shared" si="43"/>
        <v/>
      </c>
      <c r="N108" s="31"/>
      <c r="O108" s="35"/>
    </row>
    <row r="109" spans="1:15">
      <c r="A109" s="26" t="s">
        <v>23</v>
      </c>
      <c r="B109" s="25">
        <f t="shared" si="41"/>
        <v>0</v>
      </c>
      <c r="C109" s="25">
        <f t="shared" si="42"/>
        <v>0</v>
      </c>
      <c r="D109" s="25">
        <f t="shared" ref="D109:K109" si="48">+D229</f>
        <v>0</v>
      </c>
      <c r="E109" s="25">
        <f t="shared" si="48"/>
        <v>0</v>
      </c>
      <c r="F109" s="25">
        <f t="shared" si="48"/>
        <v>0</v>
      </c>
      <c r="G109" s="25">
        <f t="shared" si="48"/>
        <v>0</v>
      </c>
      <c r="H109" s="25">
        <f t="shared" si="48"/>
        <v>0</v>
      </c>
      <c r="I109" s="25">
        <f t="shared" si="48"/>
        <v>0</v>
      </c>
      <c r="J109" s="25">
        <f t="shared" si="48"/>
        <v>0</v>
      </c>
      <c r="K109" s="25">
        <f t="shared" si="48"/>
        <v>0</v>
      </c>
      <c r="L109" s="37" t="str">
        <f t="shared" si="43"/>
        <v/>
      </c>
      <c r="N109" s="31"/>
      <c r="O109" s="35"/>
    </row>
    <row r="110" spans="1:15">
      <c r="A110" s="24" t="s">
        <v>141</v>
      </c>
      <c r="B110" s="25">
        <f t="shared" si="41"/>
        <v>0</v>
      </c>
      <c r="C110" s="25">
        <f t="shared" si="42"/>
        <v>0</v>
      </c>
      <c r="D110" s="25">
        <f t="shared" ref="D110:K110" si="49">+D230</f>
        <v>0</v>
      </c>
      <c r="E110" s="25">
        <f t="shared" si="49"/>
        <v>0</v>
      </c>
      <c r="F110" s="25">
        <f t="shared" si="49"/>
        <v>0</v>
      </c>
      <c r="G110" s="25">
        <f t="shared" si="49"/>
        <v>0</v>
      </c>
      <c r="H110" s="25">
        <f t="shared" si="49"/>
        <v>0</v>
      </c>
      <c r="I110" s="25">
        <f t="shared" si="49"/>
        <v>0</v>
      </c>
      <c r="J110" s="25">
        <f t="shared" si="49"/>
        <v>0</v>
      </c>
      <c r="K110" s="25">
        <f t="shared" si="49"/>
        <v>0</v>
      </c>
      <c r="L110" s="37" t="str">
        <f t="shared" si="43"/>
        <v/>
      </c>
      <c r="N110" s="31"/>
      <c r="O110" s="35"/>
    </row>
    <row r="111" spans="1:15">
      <c r="A111" s="21" t="s">
        <v>24</v>
      </c>
      <c r="B111" s="22">
        <f t="shared" si="41"/>
        <v>0</v>
      </c>
      <c r="C111" s="22">
        <f t="shared" si="42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3"/>
        <v/>
      </c>
      <c r="N111" s="31"/>
      <c r="O111" s="35"/>
    </row>
    <row r="112" spans="1:15">
      <c r="A112" s="28" t="s">
        <v>25</v>
      </c>
      <c r="B112" s="25">
        <f t="shared" si="41"/>
        <v>0</v>
      </c>
      <c r="C112" s="25">
        <f t="shared" si="42"/>
        <v>0</v>
      </c>
      <c r="D112" s="25">
        <f t="shared" ref="D112:K112" si="51">+D232</f>
        <v>0</v>
      </c>
      <c r="E112" s="25">
        <f t="shared" si="51"/>
        <v>0</v>
      </c>
      <c r="F112" s="25">
        <f t="shared" si="51"/>
        <v>0</v>
      </c>
      <c r="G112" s="25">
        <f t="shared" si="51"/>
        <v>0</v>
      </c>
      <c r="H112" s="25">
        <f t="shared" si="51"/>
        <v>0</v>
      </c>
      <c r="I112" s="25">
        <f t="shared" si="51"/>
        <v>0</v>
      </c>
      <c r="J112" s="25">
        <f t="shared" si="51"/>
        <v>0</v>
      </c>
      <c r="K112" s="25">
        <f t="shared" si="51"/>
        <v>0</v>
      </c>
      <c r="L112" s="37" t="str">
        <f t="shared" si="43"/>
        <v/>
      </c>
      <c r="N112" s="31"/>
      <c r="O112" s="35"/>
    </row>
    <row r="113" spans="1:15">
      <c r="A113" s="28" t="s">
        <v>26</v>
      </c>
      <c r="B113" s="25">
        <f t="shared" si="41"/>
        <v>0</v>
      </c>
      <c r="C113" s="25">
        <f t="shared" si="42"/>
        <v>0</v>
      </c>
      <c r="D113" s="25">
        <f t="shared" ref="D113:K113" si="52">+D233</f>
        <v>0</v>
      </c>
      <c r="E113" s="25">
        <f t="shared" si="52"/>
        <v>0</v>
      </c>
      <c r="F113" s="25">
        <f t="shared" si="52"/>
        <v>0</v>
      </c>
      <c r="G113" s="25">
        <f t="shared" si="52"/>
        <v>0</v>
      </c>
      <c r="H113" s="25">
        <f t="shared" si="52"/>
        <v>0</v>
      </c>
      <c r="I113" s="25">
        <f t="shared" si="52"/>
        <v>0</v>
      </c>
      <c r="J113" s="25">
        <f t="shared" si="52"/>
        <v>0</v>
      </c>
      <c r="K113" s="25">
        <f t="shared" si="52"/>
        <v>0</v>
      </c>
      <c r="L113" s="37" t="str">
        <f t="shared" si="43"/>
        <v/>
      </c>
      <c r="N113" s="31"/>
      <c r="O113" s="35"/>
    </row>
    <row r="114" spans="1:15">
      <c r="A114" s="21" t="s">
        <v>27</v>
      </c>
      <c r="B114" s="22">
        <f t="shared" si="41"/>
        <v>0</v>
      </c>
      <c r="C114" s="22">
        <f t="shared" si="42"/>
        <v>0</v>
      </c>
      <c r="D114" s="22">
        <f t="shared" ref="D114:K114" si="53">SUM(D115:D118)</f>
        <v>0</v>
      </c>
      <c r="E114" s="22">
        <f t="shared" si="53"/>
        <v>0</v>
      </c>
      <c r="F114" s="22">
        <f t="shared" si="53"/>
        <v>0</v>
      </c>
      <c r="G114" s="22">
        <f t="shared" si="53"/>
        <v>0</v>
      </c>
      <c r="H114" s="22">
        <f t="shared" si="53"/>
        <v>0</v>
      </c>
      <c r="I114" s="22">
        <f t="shared" si="53"/>
        <v>0</v>
      </c>
      <c r="J114" s="22">
        <f t="shared" si="53"/>
        <v>0</v>
      </c>
      <c r="K114" s="22">
        <f t="shared" si="53"/>
        <v>0</v>
      </c>
      <c r="L114" s="23" t="str">
        <f t="shared" si="43"/>
        <v/>
      </c>
      <c r="N114" s="31"/>
      <c r="O114" s="35"/>
    </row>
    <row r="115" spans="1:15">
      <c r="A115" s="126" t="s">
        <v>118</v>
      </c>
      <c r="B115" s="25">
        <f t="shared" si="41"/>
        <v>0</v>
      </c>
      <c r="C115" s="25">
        <f t="shared" si="42"/>
        <v>0</v>
      </c>
      <c r="D115" s="25">
        <f>+D235</f>
        <v>0</v>
      </c>
      <c r="E115" s="25">
        <f t="shared" ref="E115:K115" si="54">+E235</f>
        <v>0</v>
      </c>
      <c r="F115" s="25">
        <f t="shared" si="54"/>
        <v>0</v>
      </c>
      <c r="G115" s="25">
        <f t="shared" si="54"/>
        <v>0</v>
      </c>
      <c r="H115" s="25">
        <f t="shared" si="54"/>
        <v>0</v>
      </c>
      <c r="I115" s="25">
        <f t="shared" si="54"/>
        <v>0</v>
      </c>
      <c r="J115" s="25">
        <f t="shared" si="54"/>
        <v>0</v>
      </c>
      <c r="K115" s="25">
        <f t="shared" si="54"/>
        <v>0</v>
      </c>
      <c r="L115" s="37" t="str">
        <f t="shared" si="43"/>
        <v/>
      </c>
      <c r="N115" s="31"/>
      <c r="O115" s="35"/>
    </row>
    <row r="116" spans="1:15">
      <c r="A116" s="28" t="s">
        <v>29</v>
      </c>
      <c r="B116" s="25">
        <f t="shared" si="41"/>
        <v>0</v>
      </c>
      <c r="C116" s="25">
        <f t="shared" si="42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3"/>
        <v/>
      </c>
      <c r="N116" s="31"/>
      <c r="O116" s="35"/>
    </row>
    <row r="117" spans="1:15">
      <c r="A117" s="28" t="s">
        <v>30</v>
      </c>
      <c r="B117" s="25">
        <f t="shared" si="41"/>
        <v>0</v>
      </c>
      <c r="C117" s="25">
        <f t="shared" si="42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3"/>
        <v/>
      </c>
      <c r="N117" s="31"/>
      <c r="O117" s="35"/>
    </row>
    <row r="118" spans="1:15" ht="19.5" thickBot="1">
      <c r="A118" s="28" t="s">
        <v>31</v>
      </c>
      <c r="B118" s="25">
        <f t="shared" si="41"/>
        <v>0</v>
      </c>
      <c r="C118" s="25">
        <f t="shared" si="42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3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5">+E106+E101</f>
        <v>0</v>
      </c>
      <c r="F119" s="30">
        <f t="shared" si="55"/>
        <v>0</v>
      </c>
      <c r="G119" s="30">
        <f t="shared" si="55"/>
        <v>0</v>
      </c>
      <c r="H119" s="30">
        <f t="shared" si="55"/>
        <v>0</v>
      </c>
      <c r="I119" s="30">
        <f t="shared" si="55"/>
        <v>0</v>
      </c>
      <c r="J119" s="30">
        <f t="shared" si="55"/>
        <v>0</v>
      </c>
      <c r="K119" s="30">
        <f t="shared" si="55"/>
        <v>0</v>
      </c>
      <c r="L119" s="39" t="str">
        <f t="shared" si="43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78" t="s">
        <v>0</v>
      </c>
      <c r="L121" s="78"/>
      <c r="N121" s="31"/>
      <c r="O121" s="35"/>
    </row>
    <row r="122" spans="1:15">
      <c r="A122" s="180" t="s">
        <v>142</v>
      </c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77" t="s">
        <v>1</v>
      </c>
      <c r="L123" s="77"/>
      <c r="N123" s="31"/>
      <c r="O123" s="35"/>
    </row>
    <row r="124" spans="1:15">
      <c r="A124" s="91" t="s">
        <v>34</v>
      </c>
      <c r="B124" s="92"/>
      <c r="C124" s="92"/>
      <c r="D124" s="93"/>
      <c r="E124" s="82" t="s">
        <v>2</v>
      </c>
      <c r="F124" s="82"/>
      <c r="G124" s="82"/>
      <c r="H124" s="82"/>
      <c r="I124" s="82"/>
      <c r="J124" s="82"/>
      <c r="K124" s="82"/>
      <c r="L124" s="83"/>
      <c r="N124" s="31"/>
      <c r="O124" s="35"/>
    </row>
    <row r="125" spans="1:15">
      <c r="A125" s="84" t="s">
        <v>57</v>
      </c>
      <c r="B125" s="85"/>
      <c r="C125" s="85"/>
      <c r="D125" s="86"/>
      <c r="E125" s="4" t="s">
        <v>3</v>
      </c>
      <c r="F125" s="4"/>
      <c r="G125" s="4"/>
      <c r="H125" s="4"/>
      <c r="I125" s="4"/>
      <c r="J125" s="4"/>
      <c r="K125" s="4"/>
      <c r="L125" s="5"/>
      <c r="N125" s="31"/>
      <c r="O125" s="35"/>
    </row>
    <row r="126" spans="1:15">
      <c r="A126" s="90" t="s">
        <v>38</v>
      </c>
      <c r="B126" s="7"/>
      <c r="C126" s="7"/>
      <c r="D126" s="8"/>
      <c r="E126" s="79" t="s">
        <v>4</v>
      </c>
      <c r="F126" s="79"/>
      <c r="G126" s="79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80" t="s">
        <v>7</v>
      </c>
      <c r="C129" s="81"/>
      <c r="D129" s="80" t="s">
        <v>8</v>
      </c>
      <c r="E129" s="81"/>
      <c r="F129" s="80" t="s">
        <v>9</v>
      </c>
      <c r="G129" s="81"/>
      <c r="H129" s="80" t="s">
        <v>10</v>
      </c>
      <c r="I129" s="81"/>
      <c r="J129" s="80" t="s">
        <v>11</v>
      </c>
      <c r="K129" s="81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6">SUM(D132:D134)</f>
        <v>0</v>
      </c>
      <c r="E131" s="22">
        <f t="shared" si="56"/>
        <v>0</v>
      </c>
      <c r="F131" s="22">
        <f t="shared" si="56"/>
        <v>0</v>
      </c>
      <c r="G131" s="22">
        <f t="shared" si="56"/>
        <v>0</v>
      </c>
      <c r="H131" s="22">
        <f t="shared" si="56"/>
        <v>0</v>
      </c>
      <c r="I131" s="22">
        <f t="shared" si="56"/>
        <v>0</v>
      </c>
      <c r="J131" s="22">
        <f t="shared" si="56"/>
        <v>0</v>
      </c>
      <c r="K131" s="22">
        <f t="shared" si="56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57">+D132+F132+H132+J132</f>
        <v>0</v>
      </c>
      <c r="C132" s="25">
        <f t="shared" si="57"/>
        <v>0</v>
      </c>
      <c r="D132" s="25">
        <f>+N132/4-(N132*0.001)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+N132-D132-F132-H132</f>
        <v>0</v>
      </c>
      <c r="K132" s="25"/>
      <c r="L132" s="37" t="str">
        <f>IF(C132&gt;0,FIXED(C132/B132*100,2),"")</f>
        <v/>
      </c>
      <c r="N132" s="31"/>
      <c r="O132" s="35"/>
    </row>
    <row r="133" spans="1:15">
      <c r="A133" s="24" t="s">
        <v>18</v>
      </c>
      <c r="B133" s="25">
        <f t="shared" si="57"/>
        <v>0</v>
      </c>
      <c r="C133" s="25">
        <f t="shared" si="57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58">IF(C133&gt;0,FIXED(C133/B133*100,2),"")</f>
        <v/>
      </c>
      <c r="N133" s="31"/>
      <c r="O133" s="35"/>
    </row>
    <row r="134" spans="1:15">
      <c r="A134" s="24" t="s">
        <v>140</v>
      </c>
      <c r="B134" s="25">
        <f t="shared" si="57"/>
        <v>0</v>
      </c>
      <c r="C134" s="25">
        <f t="shared" si="57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8"/>
        <v/>
      </c>
      <c r="N134" s="31"/>
      <c r="O134" s="35"/>
    </row>
    <row r="135" spans="1:15">
      <c r="A135" s="21" t="s">
        <v>19</v>
      </c>
      <c r="B135" s="22">
        <f t="shared" si="57"/>
        <v>0</v>
      </c>
      <c r="C135" s="22">
        <f t="shared" si="57"/>
        <v>0</v>
      </c>
      <c r="D135" s="22">
        <f t="shared" ref="D135:K135" si="59">+D136</f>
        <v>0</v>
      </c>
      <c r="E135" s="22">
        <f t="shared" si="59"/>
        <v>0</v>
      </c>
      <c r="F135" s="22">
        <f t="shared" si="59"/>
        <v>0</v>
      </c>
      <c r="G135" s="22">
        <f t="shared" si="59"/>
        <v>0</v>
      </c>
      <c r="H135" s="22">
        <f t="shared" si="59"/>
        <v>0</v>
      </c>
      <c r="I135" s="22">
        <f t="shared" si="59"/>
        <v>0</v>
      </c>
      <c r="J135" s="22">
        <f t="shared" si="59"/>
        <v>0</v>
      </c>
      <c r="K135" s="22">
        <f t="shared" si="59"/>
        <v>0</v>
      </c>
      <c r="L135" s="23" t="str">
        <f t="shared" si="58"/>
        <v/>
      </c>
      <c r="N135" s="31"/>
      <c r="O135" s="35"/>
    </row>
    <row r="136" spans="1:15">
      <c r="A136" s="21" t="s">
        <v>20</v>
      </c>
      <c r="B136" s="22">
        <f t="shared" si="57"/>
        <v>0</v>
      </c>
      <c r="C136" s="22">
        <f t="shared" si="57"/>
        <v>0</v>
      </c>
      <c r="D136" s="22">
        <f t="shared" ref="D136:K136" si="60">+D137+D140+D141+D144</f>
        <v>0</v>
      </c>
      <c r="E136" s="22">
        <f t="shared" si="60"/>
        <v>0</v>
      </c>
      <c r="F136" s="22">
        <f t="shared" si="60"/>
        <v>0</v>
      </c>
      <c r="G136" s="22">
        <f t="shared" si="60"/>
        <v>0</v>
      </c>
      <c r="H136" s="22">
        <f t="shared" si="60"/>
        <v>0</v>
      </c>
      <c r="I136" s="22">
        <f t="shared" si="60"/>
        <v>0</v>
      </c>
      <c r="J136" s="22">
        <f t="shared" si="60"/>
        <v>0</v>
      </c>
      <c r="K136" s="22">
        <f t="shared" si="60"/>
        <v>0</v>
      </c>
      <c r="L136" s="23" t="str">
        <f t="shared" si="58"/>
        <v/>
      </c>
      <c r="N136" s="31"/>
      <c r="O136" s="35"/>
    </row>
    <row r="137" spans="1:15">
      <c r="A137" s="21" t="s">
        <v>21</v>
      </c>
      <c r="B137" s="22">
        <f t="shared" si="57"/>
        <v>0</v>
      </c>
      <c r="C137" s="22">
        <f t="shared" si="57"/>
        <v>0</v>
      </c>
      <c r="D137" s="22">
        <f t="shared" ref="D137:K137" si="61">+D138+D139</f>
        <v>0</v>
      </c>
      <c r="E137" s="22">
        <f t="shared" si="61"/>
        <v>0</v>
      </c>
      <c r="F137" s="22">
        <f t="shared" si="61"/>
        <v>0</v>
      </c>
      <c r="G137" s="22">
        <f t="shared" si="61"/>
        <v>0</v>
      </c>
      <c r="H137" s="22">
        <f t="shared" si="61"/>
        <v>0</v>
      </c>
      <c r="I137" s="22">
        <f t="shared" si="61"/>
        <v>0</v>
      </c>
      <c r="J137" s="22">
        <f t="shared" si="61"/>
        <v>0</v>
      </c>
      <c r="K137" s="22">
        <f t="shared" si="61"/>
        <v>0</v>
      </c>
      <c r="L137" s="23" t="str">
        <f t="shared" si="58"/>
        <v/>
      </c>
      <c r="N137" s="31"/>
      <c r="O137" s="35"/>
    </row>
    <row r="138" spans="1:15">
      <c r="A138" s="24" t="s">
        <v>22</v>
      </c>
      <c r="B138" s="25">
        <f t="shared" si="57"/>
        <v>0</v>
      </c>
      <c r="C138" s="25">
        <f t="shared" si="57"/>
        <v>0</v>
      </c>
      <c r="D138" s="25">
        <f>+N138/4-(N138*0.001)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+N138-D138-F138-H138</f>
        <v>0</v>
      </c>
      <c r="K138" s="25"/>
      <c r="L138" s="37" t="str">
        <f t="shared" si="58"/>
        <v/>
      </c>
      <c r="N138" s="31"/>
      <c r="O138" s="35"/>
    </row>
    <row r="139" spans="1:15">
      <c r="A139" s="26" t="s">
        <v>23</v>
      </c>
      <c r="B139" s="25">
        <f t="shared" si="57"/>
        <v>0</v>
      </c>
      <c r="C139" s="25">
        <f t="shared" si="57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8"/>
        <v/>
      </c>
      <c r="N139" s="31"/>
      <c r="O139" s="35"/>
    </row>
    <row r="140" spans="1:15">
      <c r="A140" s="24" t="s">
        <v>141</v>
      </c>
      <c r="B140" s="25">
        <f t="shared" si="57"/>
        <v>0</v>
      </c>
      <c r="C140" s="25">
        <f t="shared" si="57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58"/>
        <v/>
      </c>
      <c r="N140" s="31"/>
      <c r="O140" s="35"/>
    </row>
    <row r="141" spans="1:15">
      <c r="A141" s="21" t="s">
        <v>24</v>
      </c>
      <c r="B141" s="22">
        <f t="shared" si="57"/>
        <v>0</v>
      </c>
      <c r="C141" s="22">
        <f t="shared" si="57"/>
        <v>0</v>
      </c>
      <c r="D141" s="22">
        <f t="shared" ref="D141:K141" si="62">+D142+D143</f>
        <v>0</v>
      </c>
      <c r="E141" s="22">
        <f t="shared" si="62"/>
        <v>0</v>
      </c>
      <c r="F141" s="22">
        <f t="shared" si="62"/>
        <v>0</v>
      </c>
      <c r="G141" s="22">
        <f t="shared" si="62"/>
        <v>0</v>
      </c>
      <c r="H141" s="22">
        <f t="shared" si="62"/>
        <v>0</v>
      </c>
      <c r="I141" s="22">
        <f t="shared" si="62"/>
        <v>0</v>
      </c>
      <c r="J141" s="22">
        <f t="shared" si="62"/>
        <v>0</v>
      </c>
      <c r="K141" s="22">
        <f t="shared" si="62"/>
        <v>0</v>
      </c>
      <c r="L141" s="23" t="str">
        <f t="shared" si="58"/>
        <v/>
      </c>
      <c r="N141" s="31"/>
      <c r="O141" s="35"/>
    </row>
    <row r="142" spans="1:15">
      <c r="A142" s="28" t="s">
        <v>25</v>
      </c>
      <c r="B142" s="25">
        <f t="shared" si="57"/>
        <v>0</v>
      </c>
      <c r="C142" s="25">
        <f t="shared" si="57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8"/>
        <v/>
      </c>
      <c r="N142" s="31"/>
      <c r="O142" s="35"/>
    </row>
    <row r="143" spans="1:15">
      <c r="A143" s="28" t="s">
        <v>26</v>
      </c>
      <c r="B143" s="25">
        <f t="shared" si="57"/>
        <v>0</v>
      </c>
      <c r="C143" s="25">
        <f t="shared" si="57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8"/>
        <v/>
      </c>
      <c r="N143" s="31"/>
      <c r="O143" s="35"/>
    </row>
    <row r="144" spans="1:15">
      <c r="A144" s="21" t="s">
        <v>27</v>
      </c>
      <c r="B144" s="22">
        <f t="shared" si="57"/>
        <v>0</v>
      </c>
      <c r="C144" s="22">
        <f t="shared" si="57"/>
        <v>0</v>
      </c>
      <c r="D144" s="22">
        <f t="shared" ref="D144:K144" si="63">SUM(D145:D148)</f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0</v>
      </c>
      <c r="I144" s="22">
        <f t="shared" si="63"/>
        <v>0</v>
      </c>
      <c r="J144" s="22">
        <f t="shared" si="63"/>
        <v>0</v>
      </c>
      <c r="K144" s="22">
        <f t="shared" si="63"/>
        <v>0</v>
      </c>
      <c r="L144" s="23" t="str">
        <f t="shared" si="58"/>
        <v/>
      </c>
      <c r="N144" s="31"/>
      <c r="O144" s="35"/>
    </row>
    <row r="145" spans="1:15">
      <c r="A145" s="28" t="s">
        <v>28</v>
      </c>
      <c r="B145" s="25">
        <f t="shared" si="57"/>
        <v>0</v>
      </c>
      <c r="C145" s="25">
        <f t="shared" si="57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8"/>
        <v/>
      </c>
      <c r="N145" s="31"/>
      <c r="O145" s="35"/>
    </row>
    <row r="146" spans="1:15">
      <c r="A146" s="28" t="s">
        <v>29</v>
      </c>
      <c r="B146" s="25">
        <f t="shared" si="57"/>
        <v>0</v>
      </c>
      <c r="C146" s="25">
        <f t="shared" si="57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8"/>
        <v/>
      </c>
      <c r="N146" s="31"/>
      <c r="O146" s="35"/>
    </row>
    <row r="147" spans="1:15">
      <c r="A147" s="28" t="s">
        <v>30</v>
      </c>
      <c r="B147" s="25">
        <f t="shared" si="57"/>
        <v>0</v>
      </c>
      <c r="C147" s="25">
        <f t="shared" si="57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8"/>
        <v/>
      </c>
      <c r="N147" s="31"/>
      <c r="O147" s="35"/>
    </row>
    <row r="148" spans="1:15" ht="19.5" thickBot="1">
      <c r="A148" s="28" t="s">
        <v>31</v>
      </c>
      <c r="B148" s="25">
        <f t="shared" si="57"/>
        <v>0</v>
      </c>
      <c r="C148" s="25">
        <f t="shared" si="57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8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4">+E136+E131</f>
        <v>0</v>
      </c>
      <c r="F149" s="30">
        <f t="shared" si="64"/>
        <v>0</v>
      </c>
      <c r="G149" s="30">
        <f t="shared" si="64"/>
        <v>0</v>
      </c>
      <c r="H149" s="30">
        <f t="shared" si="64"/>
        <v>0</v>
      </c>
      <c r="I149" s="30">
        <f t="shared" si="64"/>
        <v>0</v>
      </c>
      <c r="J149" s="30">
        <f t="shared" si="64"/>
        <v>0</v>
      </c>
      <c r="K149" s="30">
        <f t="shared" si="64"/>
        <v>0</v>
      </c>
      <c r="L149" s="39" t="str">
        <f t="shared" si="58"/>
        <v/>
      </c>
      <c r="N149" s="31"/>
      <c r="O149" s="35"/>
    </row>
    <row r="150" spans="1:15">
      <c r="N150" s="31"/>
      <c r="O150" s="35"/>
    </row>
    <row r="151" spans="1:1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78" t="s">
        <v>0</v>
      </c>
      <c r="L151" s="78"/>
      <c r="N151" s="31"/>
      <c r="O151" s="35"/>
    </row>
    <row r="152" spans="1:15">
      <c r="A152" s="180" t="s">
        <v>142</v>
      </c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N152" s="31"/>
      <c r="O152" s="35"/>
    </row>
    <row r="153" spans="1: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77" t="s">
        <v>1</v>
      </c>
      <c r="L153" s="77"/>
      <c r="N153" s="31"/>
      <c r="O153" s="35"/>
    </row>
    <row r="154" spans="1:15">
      <c r="A154" s="91" t="s">
        <v>34</v>
      </c>
      <c r="B154" s="92"/>
      <c r="C154" s="92"/>
      <c r="D154" s="93"/>
      <c r="E154" s="82" t="s">
        <v>2</v>
      </c>
      <c r="F154" s="82"/>
      <c r="G154" s="82"/>
      <c r="H154" s="82"/>
      <c r="I154" s="82"/>
      <c r="J154" s="82"/>
      <c r="K154" s="82"/>
      <c r="L154" s="83"/>
      <c r="N154" s="31"/>
      <c r="O154" s="35"/>
    </row>
    <row r="155" spans="1:15">
      <c r="A155" s="84" t="s">
        <v>57</v>
      </c>
      <c r="B155" s="85"/>
      <c r="C155" s="85"/>
      <c r="D155" s="86"/>
      <c r="E155" s="4" t="s">
        <v>3</v>
      </c>
      <c r="F155" s="4"/>
      <c r="G155" s="4"/>
      <c r="H155" s="4"/>
      <c r="I155" s="4"/>
      <c r="J155" s="4"/>
      <c r="K155" s="4"/>
      <c r="L155" s="5"/>
      <c r="N155" s="31"/>
      <c r="O155" s="35"/>
    </row>
    <row r="156" spans="1:15">
      <c r="A156" s="90" t="s">
        <v>39</v>
      </c>
      <c r="B156" s="7"/>
      <c r="C156" s="7"/>
      <c r="D156" s="8"/>
      <c r="E156" s="79" t="s">
        <v>4</v>
      </c>
      <c r="F156" s="79"/>
      <c r="G156" s="79"/>
      <c r="H156" s="9"/>
      <c r="I156" s="9"/>
      <c r="J156" s="9"/>
      <c r="K156" s="9"/>
      <c r="L156" s="10"/>
      <c r="N156" s="31"/>
      <c r="O156" s="35"/>
    </row>
    <row r="157" spans="1:1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>
      <c r="A159" s="16" t="s">
        <v>6</v>
      </c>
      <c r="B159" s="80" t="s">
        <v>7</v>
      </c>
      <c r="C159" s="81"/>
      <c r="D159" s="80" t="s">
        <v>8</v>
      </c>
      <c r="E159" s="81"/>
      <c r="F159" s="80" t="s">
        <v>9</v>
      </c>
      <c r="G159" s="81"/>
      <c r="H159" s="80" t="s">
        <v>10</v>
      </c>
      <c r="I159" s="81"/>
      <c r="J159" s="80" t="s">
        <v>11</v>
      </c>
      <c r="K159" s="81"/>
      <c r="L159" s="17" t="s">
        <v>12</v>
      </c>
      <c r="N159" s="31"/>
      <c r="O159" s="35"/>
    </row>
    <row r="160" spans="1:1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5">SUM(D162:D164)</f>
        <v>0</v>
      </c>
      <c r="E161" s="22">
        <f t="shared" si="65"/>
        <v>0</v>
      </c>
      <c r="F161" s="22">
        <f t="shared" si="65"/>
        <v>0</v>
      </c>
      <c r="G161" s="22">
        <f t="shared" si="65"/>
        <v>0</v>
      </c>
      <c r="H161" s="22">
        <f t="shared" si="65"/>
        <v>0</v>
      </c>
      <c r="I161" s="22">
        <f t="shared" si="65"/>
        <v>0</v>
      </c>
      <c r="J161" s="22">
        <f t="shared" si="65"/>
        <v>0</v>
      </c>
      <c r="K161" s="22">
        <f t="shared" si="65"/>
        <v>0</v>
      </c>
      <c r="L161" s="23" t="str">
        <f>IF(C161&gt;0,FIXED(C161/B161*100,2),"")</f>
        <v/>
      </c>
      <c r="N161" s="31"/>
      <c r="O161" s="35"/>
    </row>
    <row r="162" spans="1:15">
      <c r="A162" s="24" t="s">
        <v>17</v>
      </c>
      <c r="B162" s="25">
        <f t="shared" ref="B162:C178" si="66">+D162+F162+H162+J162</f>
        <v>0</v>
      </c>
      <c r="C162" s="25">
        <f t="shared" si="66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67">IF(C162&gt;0,FIXED(C162/B162*100,2),"")</f>
        <v/>
      </c>
      <c r="N162" s="31"/>
      <c r="O162" s="35"/>
    </row>
    <row r="163" spans="1:15">
      <c r="A163" s="24" t="s">
        <v>18</v>
      </c>
      <c r="B163" s="25">
        <f t="shared" si="66"/>
        <v>0</v>
      </c>
      <c r="C163" s="25">
        <f t="shared" si="66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7"/>
        <v/>
      </c>
      <c r="N163" s="31"/>
      <c r="O163" s="35"/>
    </row>
    <row r="164" spans="1:15">
      <c r="A164" s="24" t="s">
        <v>140</v>
      </c>
      <c r="B164" s="25">
        <f t="shared" si="66"/>
        <v>0</v>
      </c>
      <c r="C164" s="25">
        <f t="shared" si="66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7"/>
        <v/>
      </c>
      <c r="N164" s="31"/>
      <c r="O164" s="35"/>
    </row>
    <row r="165" spans="1:15">
      <c r="A165" s="21" t="s">
        <v>19</v>
      </c>
      <c r="B165" s="22">
        <f t="shared" si="66"/>
        <v>0</v>
      </c>
      <c r="C165" s="22">
        <f t="shared" si="66"/>
        <v>0</v>
      </c>
      <c r="D165" s="22">
        <f t="shared" ref="D165:K165" si="68">+D166</f>
        <v>0</v>
      </c>
      <c r="E165" s="22">
        <f t="shared" si="68"/>
        <v>0</v>
      </c>
      <c r="F165" s="22">
        <f t="shared" si="68"/>
        <v>0</v>
      </c>
      <c r="G165" s="22">
        <f t="shared" si="68"/>
        <v>0</v>
      </c>
      <c r="H165" s="22">
        <f t="shared" si="68"/>
        <v>0</v>
      </c>
      <c r="I165" s="22">
        <f t="shared" si="68"/>
        <v>0</v>
      </c>
      <c r="J165" s="22">
        <f t="shared" si="68"/>
        <v>0</v>
      </c>
      <c r="K165" s="22">
        <f t="shared" si="68"/>
        <v>0</v>
      </c>
      <c r="L165" s="23" t="str">
        <f t="shared" si="67"/>
        <v/>
      </c>
      <c r="N165" s="31"/>
      <c r="O165" s="35"/>
    </row>
    <row r="166" spans="1:15">
      <c r="A166" s="21" t="s">
        <v>20</v>
      </c>
      <c r="B166" s="22">
        <f t="shared" si="66"/>
        <v>0</v>
      </c>
      <c r="C166" s="22">
        <f t="shared" si="66"/>
        <v>0</v>
      </c>
      <c r="D166" s="22">
        <f t="shared" ref="D166:K166" si="69">+D167+D170+D171+D174</f>
        <v>0</v>
      </c>
      <c r="E166" s="22">
        <f t="shared" si="69"/>
        <v>0</v>
      </c>
      <c r="F166" s="22">
        <f t="shared" si="69"/>
        <v>0</v>
      </c>
      <c r="G166" s="22">
        <f t="shared" si="69"/>
        <v>0</v>
      </c>
      <c r="H166" s="22">
        <f t="shared" si="69"/>
        <v>0</v>
      </c>
      <c r="I166" s="22">
        <f t="shared" si="69"/>
        <v>0</v>
      </c>
      <c r="J166" s="22">
        <f t="shared" si="69"/>
        <v>0</v>
      </c>
      <c r="K166" s="22">
        <f t="shared" si="69"/>
        <v>0</v>
      </c>
      <c r="L166" s="23" t="str">
        <f t="shared" si="67"/>
        <v/>
      </c>
      <c r="N166" s="31"/>
      <c r="O166" s="35"/>
    </row>
    <row r="167" spans="1:15">
      <c r="A167" s="21" t="s">
        <v>21</v>
      </c>
      <c r="B167" s="22">
        <f t="shared" si="66"/>
        <v>0</v>
      </c>
      <c r="C167" s="22">
        <f t="shared" si="66"/>
        <v>0</v>
      </c>
      <c r="D167" s="22">
        <f t="shared" ref="D167:K167" si="70">+D168+D169</f>
        <v>0</v>
      </c>
      <c r="E167" s="22">
        <f t="shared" si="70"/>
        <v>0</v>
      </c>
      <c r="F167" s="22">
        <f t="shared" si="70"/>
        <v>0</v>
      </c>
      <c r="G167" s="22">
        <f t="shared" si="70"/>
        <v>0</v>
      </c>
      <c r="H167" s="22">
        <f t="shared" si="70"/>
        <v>0</v>
      </c>
      <c r="I167" s="22">
        <f t="shared" si="70"/>
        <v>0</v>
      </c>
      <c r="J167" s="22">
        <f t="shared" si="70"/>
        <v>0</v>
      </c>
      <c r="K167" s="22">
        <f t="shared" si="70"/>
        <v>0</v>
      </c>
      <c r="L167" s="23" t="str">
        <f t="shared" si="67"/>
        <v/>
      </c>
      <c r="N167" s="31"/>
      <c r="O167" s="35"/>
    </row>
    <row r="168" spans="1:15">
      <c r="A168" s="24" t="s">
        <v>22</v>
      </c>
      <c r="B168" s="25">
        <f t="shared" si="66"/>
        <v>0</v>
      </c>
      <c r="C168" s="25">
        <f t="shared" si="66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7"/>
        <v/>
      </c>
      <c r="N168" s="31"/>
      <c r="O168" s="35"/>
    </row>
    <row r="169" spans="1:15">
      <c r="A169" s="26" t="s">
        <v>23</v>
      </c>
      <c r="B169" s="25">
        <f t="shared" si="66"/>
        <v>0</v>
      </c>
      <c r="C169" s="25">
        <f t="shared" si="66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7"/>
        <v/>
      </c>
      <c r="N169" s="31"/>
      <c r="O169" s="35"/>
    </row>
    <row r="170" spans="1:15">
      <c r="A170" s="24" t="s">
        <v>141</v>
      </c>
      <c r="B170" s="25">
        <f t="shared" si="66"/>
        <v>0</v>
      </c>
      <c r="C170" s="25">
        <f t="shared" si="66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7"/>
        <v/>
      </c>
      <c r="N170" s="31"/>
      <c r="O170" s="35"/>
    </row>
    <row r="171" spans="1:15">
      <c r="A171" s="21" t="s">
        <v>24</v>
      </c>
      <c r="B171" s="22">
        <f t="shared" si="66"/>
        <v>0</v>
      </c>
      <c r="C171" s="22">
        <f t="shared" si="66"/>
        <v>0</v>
      </c>
      <c r="D171" s="22">
        <f t="shared" ref="D171:K171" si="71">+D172+D173</f>
        <v>0</v>
      </c>
      <c r="E171" s="22">
        <f t="shared" si="71"/>
        <v>0</v>
      </c>
      <c r="F171" s="22">
        <f t="shared" si="71"/>
        <v>0</v>
      </c>
      <c r="G171" s="22">
        <f t="shared" si="71"/>
        <v>0</v>
      </c>
      <c r="H171" s="22">
        <f t="shared" si="71"/>
        <v>0</v>
      </c>
      <c r="I171" s="22">
        <f t="shared" si="71"/>
        <v>0</v>
      </c>
      <c r="J171" s="22">
        <f t="shared" si="71"/>
        <v>0</v>
      </c>
      <c r="K171" s="22">
        <f t="shared" si="71"/>
        <v>0</v>
      </c>
      <c r="L171" s="23" t="str">
        <f t="shared" si="67"/>
        <v/>
      </c>
      <c r="N171" s="31"/>
      <c r="O171" s="35"/>
    </row>
    <row r="172" spans="1:15">
      <c r="A172" s="28" t="s">
        <v>25</v>
      </c>
      <c r="B172" s="25">
        <f t="shared" si="66"/>
        <v>0</v>
      </c>
      <c r="C172" s="25">
        <f t="shared" si="66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67"/>
        <v/>
      </c>
      <c r="N172" s="31"/>
      <c r="O172" s="35"/>
    </row>
    <row r="173" spans="1:15">
      <c r="A173" s="28" t="s">
        <v>26</v>
      </c>
      <c r="B173" s="25">
        <f t="shared" si="66"/>
        <v>0</v>
      </c>
      <c r="C173" s="25">
        <f t="shared" si="66"/>
        <v>0</v>
      </c>
      <c r="D173" s="25"/>
      <c r="E173" s="25"/>
      <c r="F173" s="25"/>
      <c r="G173" s="25"/>
      <c r="H173" s="25"/>
      <c r="I173" s="25"/>
      <c r="J173" s="25"/>
      <c r="K173" s="27"/>
      <c r="L173" s="37" t="str">
        <f t="shared" si="67"/>
        <v/>
      </c>
      <c r="N173" s="31"/>
      <c r="O173" s="35"/>
    </row>
    <row r="174" spans="1:15">
      <c r="A174" s="21" t="s">
        <v>27</v>
      </c>
      <c r="B174" s="22">
        <f t="shared" si="66"/>
        <v>0</v>
      </c>
      <c r="C174" s="22">
        <f t="shared" si="66"/>
        <v>0</v>
      </c>
      <c r="D174" s="22">
        <f t="shared" ref="D174:K174" si="72">SUM(D175:D178)</f>
        <v>0</v>
      </c>
      <c r="E174" s="22">
        <f t="shared" si="72"/>
        <v>0</v>
      </c>
      <c r="F174" s="22">
        <f t="shared" si="72"/>
        <v>0</v>
      </c>
      <c r="G174" s="22">
        <f t="shared" si="72"/>
        <v>0</v>
      </c>
      <c r="H174" s="22">
        <f t="shared" si="72"/>
        <v>0</v>
      </c>
      <c r="I174" s="22">
        <f t="shared" si="72"/>
        <v>0</v>
      </c>
      <c r="J174" s="22">
        <f t="shared" si="72"/>
        <v>0</v>
      </c>
      <c r="K174" s="22">
        <f t="shared" si="72"/>
        <v>0</v>
      </c>
      <c r="L174" s="23" t="str">
        <f t="shared" si="67"/>
        <v/>
      </c>
      <c r="N174" s="31"/>
      <c r="O174" s="35"/>
    </row>
    <row r="175" spans="1:15">
      <c r="A175" s="28" t="s">
        <v>28</v>
      </c>
      <c r="B175" s="25">
        <f t="shared" si="66"/>
        <v>0</v>
      </c>
      <c r="C175" s="25">
        <f t="shared" si="66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7"/>
        <v/>
      </c>
      <c r="N175" s="31"/>
      <c r="O175" s="35"/>
    </row>
    <row r="176" spans="1:15">
      <c r="A176" s="28" t="s">
        <v>29</v>
      </c>
      <c r="B176" s="25">
        <f t="shared" si="66"/>
        <v>0</v>
      </c>
      <c r="C176" s="25">
        <f t="shared" si="66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7"/>
        <v/>
      </c>
      <c r="N176" s="31"/>
      <c r="O176" s="35"/>
    </row>
    <row r="177" spans="1:15">
      <c r="A177" s="28" t="s">
        <v>30</v>
      </c>
      <c r="B177" s="25">
        <f t="shared" si="66"/>
        <v>0</v>
      </c>
      <c r="C177" s="25">
        <f t="shared" si="66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7"/>
        <v/>
      </c>
      <c r="N177" s="31"/>
      <c r="O177" s="35"/>
    </row>
    <row r="178" spans="1:15" ht="19.5" thickBot="1">
      <c r="A178" s="28" t="s">
        <v>31</v>
      </c>
      <c r="B178" s="25">
        <f t="shared" si="66"/>
        <v>0</v>
      </c>
      <c r="C178" s="25">
        <f t="shared" si="66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67"/>
        <v/>
      </c>
      <c r="N178" s="31"/>
      <c r="O178" s="35"/>
    </row>
    <row r="179" spans="1:1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73">+E166+E161</f>
        <v>0</v>
      </c>
      <c r="F179" s="30">
        <f t="shared" si="73"/>
        <v>0</v>
      </c>
      <c r="G179" s="30">
        <f t="shared" si="73"/>
        <v>0</v>
      </c>
      <c r="H179" s="30">
        <f t="shared" si="73"/>
        <v>0</v>
      </c>
      <c r="I179" s="30">
        <f t="shared" si="73"/>
        <v>0</v>
      </c>
      <c r="J179" s="30">
        <f t="shared" si="73"/>
        <v>0</v>
      </c>
      <c r="K179" s="30">
        <f t="shared" si="73"/>
        <v>0</v>
      </c>
      <c r="L179" s="39" t="str">
        <f t="shared" si="67"/>
        <v/>
      </c>
      <c r="N179" s="31"/>
      <c r="O179" s="35"/>
    </row>
    <row r="180" spans="1:15">
      <c r="N180" s="31"/>
      <c r="O180" s="35"/>
    </row>
    <row r="181" spans="1:1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78" t="s">
        <v>0</v>
      </c>
      <c r="L181" s="78"/>
      <c r="N181" s="31"/>
      <c r="O181" s="35"/>
    </row>
    <row r="182" spans="1:15">
      <c r="A182" s="180" t="s">
        <v>142</v>
      </c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N182" s="31"/>
      <c r="O182" s="35"/>
    </row>
    <row r="183" spans="1: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77" t="s">
        <v>1</v>
      </c>
      <c r="L183" s="77"/>
      <c r="N183" s="31"/>
      <c r="O183" s="35"/>
    </row>
    <row r="184" spans="1:15">
      <c r="A184" s="91" t="s">
        <v>35</v>
      </c>
      <c r="B184" s="92"/>
      <c r="C184" s="92"/>
      <c r="D184" s="93"/>
      <c r="E184" s="82" t="s">
        <v>2</v>
      </c>
      <c r="F184" s="82"/>
      <c r="G184" s="82"/>
      <c r="H184" s="82"/>
      <c r="I184" s="82"/>
      <c r="J184" s="82"/>
      <c r="K184" s="82"/>
      <c r="L184" s="83"/>
      <c r="N184" s="31"/>
      <c r="O184" s="35"/>
    </row>
    <row r="185" spans="1:15">
      <c r="A185" s="84" t="s">
        <v>57</v>
      </c>
      <c r="B185" s="85"/>
      <c r="C185" s="85"/>
      <c r="D185" s="86"/>
      <c r="E185" s="4" t="s">
        <v>3</v>
      </c>
      <c r="F185" s="4"/>
      <c r="G185" s="4"/>
      <c r="H185" s="4"/>
      <c r="I185" s="4"/>
      <c r="J185" s="4"/>
      <c r="K185" s="4"/>
      <c r="L185" s="5"/>
      <c r="N185" s="31"/>
      <c r="O185" s="35"/>
    </row>
    <row r="186" spans="1:15">
      <c r="A186" s="90" t="s">
        <v>41</v>
      </c>
      <c r="B186" s="7"/>
      <c r="C186" s="7"/>
      <c r="D186" s="8"/>
      <c r="E186" s="79" t="s">
        <v>4</v>
      </c>
      <c r="F186" s="79"/>
      <c r="G186" s="79"/>
      <c r="H186" s="9"/>
      <c r="I186" s="9"/>
      <c r="J186" s="9"/>
      <c r="K186" s="9"/>
      <c r="L186" s="10"/>
      <c r="N186" s="31"/>
      <c r="O186" s="35"/>
    </row>
    <row r="187" spans="1:1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>
      <c r="A189" s="16" t="s">
        <v>6</v>
      </c>
      <c r="B189" s="80" t="s">
        <v>7</v>
      </c>
      <c r="C189" s="81"/>
      <c r="D189" s="80" t="s">
        <v>8</v>
      </c>
      <c r="E189" s="81"/>
      <c r="F189" s="80" t="s">
        <v>9</v>
      </c>
      <c r="G189" s="81"/>
      <c r="H189" s="80" t="s">
        <v>10</v>
      </c>
      <c r="I189" s="81"/>
      <c r="J189" s="80" t="s">
        <v>11</v>
      </c>
      <c r="K189" s="81"/>
      <c r="L189" s="17" t="s">
        <v>12</v>
      </c>
      <c r="N189" s="31"/>
      <c r="O189" s="35"/>
    </row>
    <row r="190" spans="1:1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4">SUM(D192:D194)</f>
        <v>0</v>
      </c>
      <c r="E191" s="22">
        <f t="shared" si="74"/>
        <v>0</v>
      </c>
      <c r="F191" s="22">
        <f t="shared" si="74"/>
        <v>0</v>
      </c>
      <c r="G191" s="22">
        <f t="shared" si="74"/>
        <v>0</v>
      </c>
      <c r="H191" s="22">
        <f t="shared" si="74"/>
        <v>0</v>
      </c>
      <c r="I191" s="22">
        <f t="shared" si="74"/>
        <v>0</v>
      </c>
      <c r="J191" s="22">
        <f t="shared" si="74"/>
        <v>0</v>
      </c>
      <c r="K191" s="22">
        <f t="shared" si="74"/>
        <v>0</v>
      </c>
      <c r="L191" s="23" t="str">
        <f>IF(C191&gt;0,FIXED(C191/B191*100,2),"")</f>
        <v/>
      </c>
      <c r="N191" s="31"/>
      <c r="O191" s="35"/>
    </row>
    <row r="192" spans="1:15">
      <c r="A192" s="24" t="s">
        <v>17</v>
      </c>
      <c r="B192" s="25">
        <f t="shared" ref="B192:C208" si="75">+D192+F192+H192+J192</f>
        <v>0</v>
      </c>
      <c r="C192" s="25">
        <f t="shared" si="75"/>
        <v>0</v>
      </c>
      <c r="D192" s="25">
        <f>+N192/4-(N192*0.001)</f>
        <v>0</v>
      </c>
      <c r="E192" s="25"/>
      <c r="F192" s="25">
        <f>+D192</f>
        <v>0</v>
      </c>
      <c r="G192" s="25"/>
      <c r="H192" s="25">
        <f>+(N192-D192-F192)/2</f>
        <v>0</v>
      </c>
      <c r="I192" s="25"/>
      <c r="J192" s="25">
        <f>+N192-D192-F192-H192</f>
        <v>0</v>
      </c>
      <c r="K192" s="25"/>
      <c r="L192" s="37" t="str">
        <f>IF(C192&gt;0,FIXED(C192/B192*100,2),"")</f>
        <v/>
      </c>
      <c r="N192" s="31"/>
      <c r="O192" s="35"/>
    </row>
    <row r="193" spans="1:15">
      <c r="A193" s="24" t="s">
        <v>18</v>
      </c>
      <c r="B193" s="25">
        <f t="shared" si="75"/>
        <v>0</v>
      </c>
      <c r="C193" s="25">
        <f t="shared" si="75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09" si="76">IF(C193&gt;0,FIXED(C193/B193*100,2),"")</f>
        <v/>
      </c>
      <c r="N193" s="31"/>
      <c r="O193" s="35"/>
    </row>
    <row r="194" spans="1:15">
      <c r="A194" s="24" t="s">
        <v>140</v>
      </c>
      <c r="B194" s="25">
        <f t="shared" si="75"/>
        <v>0</v>
      </c>
      <c r="C194" s="25">
        <f t="shared" si="75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6"/>
        <v/>
      </c>
      <c r="N194" s="31"/>
      <c r="O194" s="35"/>
    </row>
    <row r="195" spans="1:15">
      <c r="A195" s="21" t="s">
        <v>19</v>
      </c>
      <c r="B195" s="22">
        <f t="shared" si="75"/>
        <v>0</v>
      </c>
      <c r="C195" s="22">
        <f t="shared" si="75"/>
        <v>0</v>
      </c>
      <c r="D195" s="22">
        <f t="shared" ref="D195:K195" si="77">+D196</f>
        <v>0</v>
      </c>
      <c r="E195" s="22">
        <f t="shared" si="77"/>
        <v>0</v>
      </c>
      <c r="F195" s="22">
        <f t="shared" si="77"/>
        <v>0</v>
      </c>
      <c r="G195" s="22">
        <f t="shared" si="77"/>
        <v>0</v>
      </c>
      <c r="H195" s="22">
        <f t="shared" si="77"/>
        <v>0</v>
      </c>
      <c r="I195" s="22">
        <f t="shared" si="77"/>
        <v>0</v>
      </c>
      <c r="J195" s="22">
        <f t="shared" si="77"/>
        <v>0</v>
      </c>
      <c r="K195" s="22">
        <f t="shared" si="77"/>
        <v>0</v>
      </c>
      <c r="L195" s="23" t="str">
        <f t="shared" si="76"/>
        <v/>
      </c>
      <c r="N195" s="31"/>
      <c r="O195" s="35"/>
    </row>
    <row r="196" spans="1:15">
      <c r="A196" s="21" t="s">
        <v>20</v>
      </c>
      <c r="B196" s="22">
        <f t="shared" si="75"/>
        <v>0</v>
      </c>
      <c r="C196" s="22">
        <f t="shared" si="75"/>
        <v>0</v>
      </c>
      <c r="D196" s="22">
        <f t="shared" ref="D196:K196" si="78">+D197+D200+D201+D204</f>
        <v>0</v>
      </c>
      <c r="E196" s="22">
        <f t="shared" si="78"/>
        <v>0</v>
      </c>
      <c r="F196" s="22">
        <f t="shared" si="78"/>
        <v>0</v>
      </c>
      <c r="G196" s="22">
        <f t="shared" si="78"/>
        <v>0</v>
      </c>
      <c r="H196" s="22">
        <f t="shared" si="78"/>
        <v>0</v>
      </c>
      <c r="I196" s="22">
        <f t="shared" si="78"/>
        <v>0</v>
      </c>
      <c r="J196" s="22">
        <f t="shared" si="78"/>
        <v>0</v>
      </c>
      <c r="K196" s="22">
        <f t="shared" si="78"/>
        <v>0</v>
      </c>
      <c r="L196" s="23" t="str">
        <f t="shared" si="76"/>
        <v/>
      </c>
      <c r="N196" s="31"/>
      <c r="O196" s="35"/>
    </row>
    <row r="197" spans="1:15">
      <c r="A197" s="21" t="s">
        <v>21</v>
      </c>
      <c r="B197" s="22">
        <f t="shared" si="75"/>
        <v>0</v>
      </c>
      <c r="C197" s="22">
        <f t="shared" si="75"/>
        <v>0</v>
      </c>
      <c r="D197" s="22">
        <f t="shared" ref="D197:K197" si="79">+D198+D199</f>
        <v>0</v>
      </c>
      <c r="E197" s="22">
        <f t="shared" si="79"/>
        <v>0</v>
      </c>
      <c r="F197" s="22">
        <f t="shared" si="79"/>
        <v>0</v>
      </c>
      <c r="G197" s="22">
        <f t="shared" si="79"/>
        <v>0</v>
      </c>
      <c r="H197" s="22">
        <f t="shared" si="79"/>
        <v>0</v>
      </c>
      <c r="I197" s="22">
        <f t="shared" si="79"/>
        <v>0</v>
      </c>
      <c r="J197" s="22">
        <f t="shared" si="79"/>
        <v>0</v>
      </c>
      <c r="K197" s="22">
        <f t="shared" si="79"/>
        <v>0</v>
      </c>
      <c r="L197" s="23" t="str">
        <f t="shared" si="76"/>
        <v/>
      </c>
      <c r="N197" s="31"/>
      <c r="O197" s="35"/>
    </row>
    <row r="198" spans="1:15">
      <c r="A198" s="24" t="s">
        <v>22</v>
      </c>
      <c r="B198" s="25">
        <f t="shared" si="75"/>
        <v>0</v>
      </c>
      <c r="C198" s="25">
        <f t="shared" si="75"/>
        <v>0</v>
      </c>
      <c r="D198" s="25">
        <f>+N198/4-(N198*0.001)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+N198-D198-F198-H198</f>
        <v>0</v>
      </c>
      <c r="K198" s="25"/>
      <c r="L198" s="37" t="str">
        <f t="shared" si="76"/>
        <v/>
      </c>
      <c r="N198" s="31"/>
      <c r="O198" s="35"/>
    </row>
    <row r="199" spans="1:15">
      <c r="A199" s="26" t="s">
        <v>23</v>
      </c>
      <c r="B199" s="25">
        <f t="shared" si="75"/>
        <v>0</v>
      </c>
      <c r="C199" s="25">
        <f t="shared" si="75"/>
        <v>0</v>
      </c>
      <c r="D199" s="25"/>
      <c r="E199" s="25"/>
      <c r="F199" s="25"/>
      <c r="G199" s="25"/>
      <c r="H199" s="25"/>
      <c r="I199" s="25"/>
      <c r="J199" s="25"/>
      <c r="K199" s="27"/>
      <c r="L199" s="37" t="str">
        <f t="shared" si="76"/>
        <v/>
      </c>
      <c r="N199" s="31"/>
      <c r="O199" s="35"/>
    </row>
    <row r="200" spans="1:15">
      <c r="A200" s="24" t="s">
        <v>141</v>
      </c>
      <c r="B200" s="25">
        <f t="shared" si="75"/>
        <v>0</v>
      </c>
      <c r="C200" s="25">
        <f t="shared" si="75"/>
        <v>0</v>
      </c>
      <c r="D200" s="25">
        <f>+N200*0.15</f>
        <v>0</v>
      </c>
      <c r="E200" s="25"/>
      <c r="F200" s="25">
        <f>+N200*0.3</f>
        <v>0</v>
      </c>
      <c r="G200" s="25"/>
      <c r="H200" s="25">
        <f>+N200*0.3</f>
        <v>0</v>
      </c>
      <c r="I200" s="25"/>
      <c r="J200" s="25">
        <f>+N200-D200-F200-H200</f>
        <v>0</v>
      </c>
      <c r="K200" s="25"/>
      <c r="L200" s="37" t="str">
        <f t="shared" si="76"/>
        <v/>
      </c>
      <c r="N200" s="31"/>
      <c r="O200" s="35"/>
    </row>
    <row r="201" spans="1:15">
      <c r="A201" s="21" t="s">
        <v>24</v>
      </c>
      <c r="B201" s="22">
        <f t="shared" si="75"/>
        <v>0</v>
      </c>
      <c r="C201" s="22">
        <f t="shared" si="75"/>
        <v>0</v>
      </c>
      <c r="D201" s="22">
        <f t="shared" ref="D201:K201" si="80">+D202+D203</f>
        <v>0</v>
      </c>
      <c r="E201" s="22">
        <f t="shared" si="80"/>
        <v>0</v>
      </c>
      <c r="F201" s="22">
        <f t="shared" si="80"/>
        <v>0</v>
      </c>
      <c r="G201" s="22">
        <f t="shared" si="80"/>
        <v>0</v>
      </c>
      <c r="H201" s="22">
        <f t="shared" si="80"/>
        <v>0</v>
      </c>
      <c r="I201" s="22">
        <f t="shared" si="80"/>
        <v>0</v>
      </c>
      <c r="J201" s="22">
        <f t="shared" si="80"/>
        <v>0</v>
      </c>
      <c r="K201" s="22">
        <f t="shared" si="80"/>
        <v>0</v>
      </c>
      <c r="L201" s="23" t="str">
        <f t="shared" si="76"/>
        <v/>
      </c>
      <c r="N201" s="31"/>
      <c r="O201" s="35"/>
    </row>
    <row r="202" spans="1:15">
      <c r="A202" s="28" t="s">
        <v>25</v>
      </c>
      <c r="B202" s="25">
        <f t="shared" si="75"/>
        <v>0</v>
      </c>
      <c r="C202" s="25">
        <f t="shared" si="75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76"/>
        <v/>
      </c>
      <c r="N202" s="31"/>
      <c r="O202" s="35"/>
    </row>
    <row r="203" spans="1:15">
      <c r="A203" s="28" t="s">
        <v>26</v>
      </c>
      <c r="B203" s="25">
        <f t="shared" si="75"/>
        <v>0</v>
      </c>
      <c r="C203" s="25">
        <f t="shared" si="75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76"/>
        <v/>
      </c>
      <c r="N203" s="31"/>
      <c r="O203" s="35"/>
    </row>
    <row r="204" spans="1:15">
      <c r="A204" s="21" t="s">
        <v>27</v>
      </c>
      <c r="B204" s="22">
        <f t="shared" si="75"/>
        <v>0</v>
      </c>
      <c r="C204" s="22">
        <f t="shared" si="75"/>
        <v>0</v>
      </c>
      <c r="D204" s="22">
        <f t="shared" ref="D204:K204" si="81">SUM(D205:D208)</f>
        <v>0</v>
      </c>
      <c r="E204" s="22">
        <f t="shared" si="81"/>
        <v>0</v>
      </c>
      <c r="F204" s="22">
        <f t="shared" si="81"/>
        <v>0</v>
      </c>
      <c r="G204" s="22">
        <f t="shared" si="81"/>
        <v>0</v>
      </c>
      <c r="H204" s="22">
        <f t="shared" si="81"/>
        <v>0</v>
      </c>
      <c r="I204" s="22">
        <f t="shared" si="81"/>
        <v>0</v>
      </c>
      <c r="J204" s="22">
        <f t="shared" si="81"/>
        <v>0</v>
      </c>
      <c r="K204" s="22">
        <f t="shared" si="81"/>
        <v>0</v>
      </c>
      <c r="L204" s="23" t="str">
        <f t="shared" si="76"/>
        <v/>
      </c>
      <c r="N204" s="31"/>
      <c r="O204" s="35"/>
    </row>
    <row r="205" spans="1:15">
      <c r="A205" s="28" t="s">
        <v>28</v>
      </c>
      <c r="B205" s="25">
        <f t="shared" si="75"/>
        <v>0</v>
      </c>
      <c r="C205" s="25">
        <f t="shared" si="75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6"/>
        <v/>
      </c>
      <c r="N205" s="31"/>
      <c r="O205" s="35"/>
    </row>
    <row r="206" spans="1:15">
      <c r="A206" s="28" t="s">
        <v>29</v>
      </c>
      <c r="B206" s="25">
        <f t="shared" si="75"/>
        <v>0</v>
      </c>
      <c r="C206" s="25">
        <f t="shared" si="75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6"/>
        <v/>
      </c>
      <c r="N206" s="31"/>
      <c r="O206" s="35"/>
    </row>
    <row r="207" spans="1:15">
      <c r="A207" s="28" t="s">
        <v>30</v>
      </c>
      <c r="B207" s="25">
        <f t="shared" si="75"/>
        <v>0</v>
      </c>
      <c r="C207" s="25">
        <f t="shared" si="75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6"/>
        <v/>
      </c>
      <c r="N207" s="31"/>
      <c r="O207" s="35"/>
    </row>
    <row r="208" spans="1:15" ht="19.5" thickBot="1">
      <c r="A208" s="28" t="s">
        <v>31</v>
      </c>
      <c r="B208" s="25">
        <f t="shared" si="75"/>
        <v>0</v>
      </c>
      <c r="C208" s="25">
        <f t="shared" si="75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76"/>
        <v/>
      </c>
      <c r="N208" s="31"/>
      <c r="O208" s="35"/>
    </row>
    <row r="209" spans="1:1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82">+E196+E191</f>
        <v>0</v>
      </c>
      <c r="F209" s="30">
        <f t="shared" si="82"/>
        <v>0</v>
      </c>
      <c r="G209" s="30">
        <f t="shared" si="82"/>
        <v>0</v>
      </c>
      <c r="H209" s="30">
        <f t="shared" si="82"/>
        <v>0</v>
      </c>
      <c r="I209" s="30">
        <f t="shared" si="82"/>
        <v>0</v>
      </c>
      <c r="J209" s="30">
        <f t="shared" si="82"/>
        <v>0</v>
      </c>
      <c r="K209" s="30">
        <f t="shared" si="82"/>
        <v>0</v>
      </c>
      <c r="L209" s="39" t="str">
        <f t="shared" si="76"/>
        <v/>
      </c>
      <c r="N209" s="31"/>
      <c r="O209" s="35"/>
    </row>
    <row r="210" spans="1:15">
      <c r="N210" s="31"/>
      <c r="O210" s="35"/>
    </row>
    <row r="211" spans="1:1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21" t="s">
        <v>0</v>
      </c>
      <c r="L211" s="121"/>
    </row>
    <row r="212" spans="1:15">
      <c r="A212" s="180" t="s">
        <v>142</v>
      </c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</row>
    <row r="213" spans="1: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22" t="s">
        <v>1</v>
      </c>
      <c r="L213" s="122"/>
    </row>
    <row r="214" spans="1:15">
      <c r="A214" s="123" t="s">
        <v>36</v>
      </c>
      <c r="B214" s="124"/>
      <c r="C214" s="124"/>
      <c r="D214" s="125"/>
      <c r="E214" s="114" t="s">
        <v>2</v>
      </c>
      <c r="F214" s="114"/>
      <c r="G214" s="114"/>
      <c r="H214" s="114"/>
      <c r="I214" s="114"/>
      <c r="J214" s="114"/>
      <c r="K214" s="114"/>
      <c r="L214" s="115"/>
    </row>
    <row r="215" spans="1:15">
      <c r="A215" s="116" t="s">
        <v>57</v>
      </c>
      <c r="B215" s="117"/>
      <c r="C215" s="117"/>
      <c r="D215" s="118"/>
      <c r="E215" s="119" t="s">
        <v>3</v>
      </c>
      <c r="F215" s="119"/>
      <c r="G215" s="119"/>
      <c r="H215" s="119"/>
      <c r="I215" s="119"/>
      <c r="J215" s="119"/>
      <c r="K215" s="119"/>
      <c r="L215" s="5"/>
    </row>
    <row r="216" spans="1:15">
      <c r="A216" s="90" t="s">
        <v>42</v>
      </c>
      <c r="B216" s="7"/>
      <c r="C216" s="7"/>
      <c r="D216" s="8"/>
      <c r="E216" s="120" t="s">
        <v>4</v>
      </c>
      <c r="F216" s="120"/>
      <c r="G216" s="120"/>
      <c r="H216" s="9"/>
      <c r="I216" s="9"/>
      <c r="J216" s="9"/>
      <c r="K216" s="9"/>
      <c r="L216" s="10"/>
    </row>
    <row r="217" spans="1:1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</row>
    <row r="218" spans="1:1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</row>
    <row r="219" spans="1:15">
      <c r="A219" s="16" t="s">
        <v>6</v>
      </c>
      <c r="B219" s="112" t="s">
        <v>7</v>
      </c>
      <c r="C219" s="113"/>
      <c r="D219" s="112" t="s">
        <v>8</v>
      </c>
      <c r="E219" s="113"/>
      <c r="F219" s="112" t="s">
        <v>9</v>
      </c>
      <c r="G219" s="113"/>
      <c r="H219" s="112" t="s">
        <v>10</v>
      </c>
      <c r="I219" s="113"/>
      <c r="J219" s="112" t="s">
        <v>11</v>
      </c>
      <c r="K219" s="113"/>
      <c r="L219" s="17" t="s">
        <v>12</v>
      </c>
    </row>
    <row r="220" spans="1:1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</row>
    <row r="221" spans="1:15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83">SUM(D222:D224)</f>
        <v>0</v>
      </c>
      <c r="E221" s="22">
        <f t="shared" si="83"/>
        <v>0</v>
      </c>
      <c r="F221" s="22">
        <f t="shared" si="83"/>
        <v>0</v>
      </c>
      <c r="G221" s="22">
        <f t="shared" si="83"/>
        <v>0</v>
      </c>
      <c r="H221" s="22">
        <f t="shared" si="83"/>
        <v>0</v>
      </c>
      <c r="I221" s="22">
        <f t="shared" si="83"/>
        <v>0</v>
      </c>
      <c r="J221" s="22">
        <f t="shared" si="83"/>
        <v>0</v>
      </c>
      <c r="K221" s="22">
        <f t="shared" si="83"/>
        <v>0</v>
      </c>
      <c r="L221" s="23" t="str">
        <f>IF(C221&gt;0,FIXED(C221/B221*100,2),"")</f>
        <v/>
      </c>
    </row>
    <row r="222" spans="1:15">
      <c r="A222" s="24" t="s">
        <v>17</v>
      </c>
      <c r="B222" s="25">
        <f t="shared" ref="B222:B238" si="84">+D222+F222+H222+J222</f>
        <v>0</v>
      </c>
      <c r="C222" s="25">
        <f t="shared" ref="C222:C238" si="85">+E222+G222+I222+K222</f>
        <v>0</v>
      </c>
      <c r="D222" s="25">
        <f>+N222/4-(N222*0.001)</f>
        <v>0</v>
      </c>
      <c r="E222" s="25"/>
      <c r="F222" s="25">
        <f>+D222</f>
        <v>0</v>
      </c>
      <c r="G222" s="25"/>
      <c r="H222" s="25">
        <f>+(N222-D222-F222)/2</f>
        <v>0</v>
      </c>
      <c r="I222" s="25"/>
      <c r="J222" s="25">
        <f>+N222-D222-F222-H222</f>
        <v>0</v>
      </c>
      <c r="K222" s="25"/>
      <c r="L222" s="37" t="str">
        <f>IF(C222&gt;0,FIXED(C222/B222*100,2),"")</f>
        <v/>
      </c>
    </row>
    <row r="223" spans="1:15">
      <c r="A223" s="24" t="s">
        <v>18</v>
      </c>
      <c r="B223" s="25">
        <f t="shared" si="84"/>
        <v>0</v>
      </c>
      <c r="C223" s="25">
        <f t="shared" si="85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ref="L223:L239" si="86">IF(C223&gt;0,FIXED(C223/B223*100,2),"")</f>
        <v/>
      </c>
    </row>
    <row r="224" spans="1:15">
      <c r="A224" s="24" t="s">
        <v>140</v>
      </c>
      <c r="B224" s="25">
        <f t="shared" si="84"/>
        <v>0</v>
      </c>
      <c r="C224" s="25">
        <f t="shared" si="85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86"/>
        <v/>
      </c>
    </row>
    <row r="225" spans="1:12">
      <c r="A225" s="21" t="s">
        <v>19</v>
      </c>
      <c r="B225" s="22">
        <f t="shared" si="84"/>
        <v>0</v>
      </c>
      <c r="C225" s="22">
        <f t="shared" si="85"/>
        <v>0</v>
      </c>
      <c r="D225" s="22">
        <f t="shared" ref="D225:K225" si="87">+D226</f>
        <v>0</v>
      </c>
      <c r="E225" s="22">
        <f t="shared" si="87"/>
        <v>0</v>
      </c>
      <c r="F225" s="22">
        <f t="shared" si="87"/>
        <v>0</v>
      </c>
      <c r="G225" s="22">
        <f t="shared" si="87"/>
        <v>0</v>
      </c>
      <c r="H225" s="22">
        <f t="shared" si="87"/>
        <v>0</v>
      </c>
      <c r="I225" s="22">
        <f t="shared" si="87"/>
        <v>0</v>
      </c>
      <c r="J225" s="22">
        <f t="shared" si="87"/>
        <v>0</v>
      </c>
      <c r="K225" s="22">
        <f t="shared" si="87"/>
        <v>0</v>
      </c>
      <c r="L225" s="23" t="str">
        <f t="shared" si="86"/>
        <v/>
      </c>
    </row>
    <row r="226" spans="1:12">
      <c r="A226" s="21" t="s">
        <v>20</v>
      </c>
      <c r="B226" s="22">
        <f t="shared" si="84"/>
        <v>0</v>
      </c>
      <c r="C226" s="22">
        <f t="shared" si="85"/>
        <v>0</v>
      </c>
      <c r="D226" s="22">
        <f t="shared" ref="D226:K226" si="88">+D227+D230+D231+D234</f>
        <v>0</v>
      </c>
      <c r="E226" s="22">
        <f t="shared" si="88"/>
        <v>0</v>
      </c>
      <c r="F226" s="22">
        <f t="shared" si="88"/>
        <v>0</v>
      </c>
      <c r="G226" s="22">
        <f t="shared" si="88"/>
        <v>0</v>
      </c>
      <c r="H226" s="22">
        <f t="shared" si="88"/>
        <v>0</v>
      </c>
      <c r="I226" s="22">
        <f t="shared" si="88"/>
        <v>0</v>
      </c>
      <c r="J226" s="22">
        <f t="shared" si="88"/>
        <v>0</v>
      </c>
      <c r="K226" s="22">
        <f t="shared" si="88"/>
        <v>0</v>
      </c>
      <c r="L226" s="23" t="str">
        <f t="shared" si="86"/>
        <v/>
      </c>
    </row>
    <row r="227" spans="1:12">
      <c r="A227" s="21" t="s">
        <v>21</v>
      </c>
      <c r="B227" s="22">
        <f t="shared" si="84"/>
        <v>0</v>
      </c>
      <c r="C227" s="22">
        <f t="shared" si="85"/>
        <v>0</v>
      </c>
      <c r="D227" s="22">
        <f t="shared" ref="D227:K227" si="89">+D228+D229</f>
        <v>0</v>
      </c>
      <c r="E227" s="22">
        <f t="shared" si="89"/>
        <v>0</v>
      </c>
      <c r="F227" s="22">
        <f t="shared" si="89"/>
        <v>0</v>
      </c>
      <c r="G227" s="22">
        <f t="shared" si="89"/>
        <v>0</v>
      </c>
      <c r="H227" s="22">
        <f t="shared" si="89"/>
        <v>0</v>
      </c>
      <c r="I227" s="22">
        <f t="shared" si="89"/>
        <v>0</v>
      </c>
      <c r="J227" s="22">
        <f t="shared" si="89"/>
        <v>0</v>
      </c>
      <c r="K227" s="22">
        <f t="shared" si="89"/>
        <v>0</v>
      </c>
      <c r="L227" s="23" t="str">
        <f t="shared" si="86"/>
        <v/>
      </c>
    </row>
    <row r="228" spans="1:12">
      <c r="A228" s="24" t="s">
        <v>22</v>
      </c>
      <c r="B228" s="25">
        <f t="shared" si="84"/>
        <v>0</v>
      </c>
      <c r="C228" s="25">
        <f t="shared" si="85"/>
        <v>0</v>
      </c>
      <c r="D228" s="25">
        <f>+N228/4-(N228*0.001)</f>
        <v>0</v>
      </c>
      <c r="E228" s="25"/>
      <c r="F228" s="25">
        <f>+D228</f>
        <v>0</v>
      </c>
      <c r="G228" s="25"/>
      <c r="H228" s="25">
        <f>+(N228-D228-F228)/2</f>
        <v>0</v>
      </c>
      <c r="I228" s="25"/>
      <c r="J228" s="25">
        <f>+N228-D228-F228-H228</f>
        <v>0</v>
      </c>
      <c r="K228" s="25"/>
      <c r="L228" s="37" t="str">
        <f t="shared" si="86"/>
        <v/>
      </c>
    </row>
    <row r="229" spans="1:12">
      <c r="A229" s="26" t="s">
        <v>23</v>
      </c>
      <c r="B229" s="25">
        <f t="shared" si="84"/>
        <v>0</v>
      </c>
      <c r="C229" s="25">
        <f t="shared" si="85"/>
        <v>0</v>
      </c>
      <c r="D229" s="25"/>
      <c r="E229" s="25"/>
      <c r="F229" s="25"/>
      <c r="G229" s="25"/>
      <c r="H229" s="25"/>
      <c r="I229" s="25"/>
      <c r="J229" s="25"/>
      <c r="K229" s="27"/>
      <c r="L229" s="37" t="str">
        <f t="shared" si="86"/>
        <v/>
      </c>
    </row>
    <row r="230" spans="1:12">
      <c r="A230" s="24" t="s">
        <v>141</v>
      </c>
      <c r="B230" s="25">
        <f t="shared" si="84"/>
        <v>0</v>
      </c>
      <c r="C230" s="25">
        <f t="shared" si="85"/>
        <v>0</v>
      </c>
      <c r="D230" s="25">
        <f>+N230*0.15</f>
        <v>0</v>
      </c>
      <c r="E230" s="25"/>
      <c r="F230" s="25">
        <f>+N230*0.3</f>
        <v>0</v>
      </c>
      <c r="G230" s="25"/>
      <c r="H230" s="25">
        <f>+N230*0.3</f>
        <v>0</v>
      </c>
      <c r="I230" s="25"/>
      <c r="J230" s="25">
        <f>+N230-D230-F230-H230</f>
        <v>0</v>
      </c>
      <c r="K230" s="25"/>
      <c r="L230" s="37" t="str">
        <f t="shared" si="86"/>
        <v/>
      </c>
    </row>
    <row r="231" spans="1:12">
      <c r="A231" s="21" t="s">
        <v>24</v>
      </c>
      <c r="B231" s="22">
        <f t="shared" si="84"/>
        <v>0</v>
      </c>
      <c r="C231" s="22">
        <f t="shared" si="85"/>
        <v>0</v>
      </c>
      <c r="D231" s="22">
        <f t="shared" ref="D231:K231" si="90">+D232+D233</f>
        <v>0</v>
      </c>
      <c r="E231" s="22">
        <f t="shared" si="90"/>
        <v>0</v>
      </c>
      <c r="F231" s="22">
        <f t="shared" si="90"/>
        <v>0</v>
      </c>
      <c r="G231" s="22">
        <f t="shared" si="90"/>
        <v>0</v>
      </c>
      <c r="H231" s="22">
        <f t="shared" si="90"/>
        <v>0</v>
      </c>
      <c r="I231" s="22">
        <f t="shared" si="90"/>
        <v>0</v>
      </c>
      <c r="J231" s="22">
        <f t="shared" si="90"/>
        <v>0</v>
      </c>
      <c r="K231" s="22">
        <f t="shared" si="90"/>
        <v>0</v>
      </c>
      <c r="L231" s="23" t="str">
        <f t="shared" si="86"/>
        <v/>
      </c>
    </row>
    <row r="232" spans="1:12">
      <c r="A232" s="28" t="s">
        <v>25</v>
      </c>
      <c r="B232" s="25">
        <f t="shared" si="84"/>
        <v>0</v>
      </c>
      <c r="C232" s="25">
        <f t="shared" si="85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86"/>
        <v/>
      </c>
    </row>
    <row r="233" spans="1:12">
      <c r="A233" s="28" t="s">
        <v>26</v>
      </c>
      <c r="B233" s="25">
        <f t="shared" si="84"/>
        <v>0</v>
      </c>
      <c r="C233" s="25">
        <f t="shared" si="85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86"/>
        <v/>
      </c>
    </row>
    <row r="234" spans="1:12">
      <c r="A234" s="21" t="s">
        <v>27</v>
      </c>
      <c r="B234" s="22">
        <f t="shared" si="84"/>
        <v>0</v>
      </c>
      <c r="C234" s="22">
        <f t="shared" si="85"/>
        <v>0</v>
      </c>
      <c r="D234" s="22">
        <f t="shared" ref="D234:K234" si="91">SUM(D235:D238)</f>
        <v>0</v>
      </c>
      <c r="E234" s="22">
        <f t="shared" si="91"/>
        <v>0</v>
      </c>
      <c r="F234" s="22">
        <f t="shared" si="91"/>
        <v>0</v>
      </c>
      <c r="G234" s="22">
        <f t="shared" si="91"/>
        <v>0</v>
      </c>
      <c r="H234" s="22">
        <f t="shared" si="91"/>
        <v>0</v>
      </c>
      <c r="I234" s="22">
        <f t="shared" si="91"/>
        <v>0</v>
      </c>
      <c r="J234" s="22">
        <f t="shared" si="91"/>
        <v>0</v>
      </c>
      <c r="K234" s="22">
        <f t="shared" si="91"/>
        <v>0</v>
      </c>
      <c r="L234" s="23" t="str">
        <f t="shared" si="86"/>
        <v/>
      </c>
    </row>
    <row r="235" spans="1:12">
      <c r="A235" s="126" t="s">
        <v>118</v>
      </c>
      <c r="B235" s="25">
        <f t="shared" si="84"/>
        <v>0</v>
      </c>
      <c r="C235" s="25">
        <f t="shared" si="85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6"/>
        <v/>
      </c>
    </row>
    <row r="236" spans="1:12">
      <c r="A236" s="28" t="s">
        <v>29</v>
      </c>
      <c r="B236" s="25">
        <f t="shared" si="84"/>
        <v>0</v>
      </c>
      <c r="C236" s="25">
        <f t="shared" si="85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86"/>
        <v/>
      </c>
    </row>
    <row r="237" spans="1:12">
      <c r="A237" s="28" t="s">
        <v>30</v>
      </c>
      <c r="B237" s="25">
        <f t="shared" si="84"/>
        <v>0</v>
      </c>
      <c r="C237" s="25">
        <f t="shared" si="85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86"/>
        <v/>
      </c>
    </row>
    <row r="238" spans="1:12" ht="19.5" thickBot="1">
      <c r="A238" s="28" t="s">
        <v>31</v>
      </c>
      <c r="B238" s="25">
        <f t="shared" si="84"/>
        <v>0</v>
      </c>
      <c r="C238" s="25">
        <f t="shared" si="85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86"/>
        <v/>
      </c>
    </row>
    <row r="239" spans="1:12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92">+E226+E221</f>
        <v>0</v>
      </c>
      <c r="F239" s="30">
        <f t="shared" si="92"/>
        <v>0</v>
      </c>
      <c r="G239" s="30">
        <f t="shared" si="92"/>
        <v>0</v>
      </c>
      <c r="H239" s="30">
        <f t="shared" si="92"/>
        <v>0</v>
      </c>
      <c r="I239" s="30">
        <f t="shared" si="92"/>
        <v>0</v>
      </c>
      <c r="J239" s="30">
        <f t="shared" si="92"/>
        <v>0</v>
      </c>
      <c r="K239" s="30">
        <f t="shared" si="92"/>
        <v>0</v>
      </c>
      <c r="L239" s="39" t="str">
        <f t="shared" si="86"/>
        <v/>
      </c>
    </row>
  </sheetData>
  <mergeCells count="8">
    <mergeCell ref="A2:L2"/>
    <mergeCell ref="A182:L182"/>
    <mergeCell ref="A212:L212"/>
    <mergeCell ref="A122:L122"/>
    <mergeCell ref="A152:L152"/>
    <mergeCell ref="A62:L62"/>
    <mergeCell ref="A32:L32"/>
    <mergeCell ref="A92:L92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30" max="11" man="1"/>
    <brk id="60" max="11" man="1"/>
    <brk id="90" max="11" man="1"/>
    <brk id="120" max="11" man="1"/>
    <brk id="150" max="11" man="1"/>
    <brk id="180" max="11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O151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58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38.25" thickBot="1">
      <c r="A25" s="141" t="s">
        <v>120</v>
      </c>
      <c r="B25" s="68">
        <f t="shared" si="0"/>
        <v>0</v>
      </c>
      <c r="C25" s="68">
        <f t="shared" si="0"/>
        <v>0</v>
      </c>
      <c r="D25" s="68">
        <f t="shared" ref="D25:K28" si="11">+D55+D85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19.5" hidden="1" thickBot="1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ht="19.5" hidden="1" thickBot="1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hidden="1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คณะเทคโนโลยีสารสนเทศ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ht="3" customHeight="1" thickBot="1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ht="19.5" hidden="1" thickBot="1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hidden="1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tr">
        <f>+A35</f>
        <v>หน่วยงาน : คณะเทคโนโลยีสารสนเทศ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6"/>
        <v>0</v>
      </c>
      <c r="C72" s="25">
        <f t="shared" si="26"/>
        <v>0</v>
      </c>
      <c r="D72" s="25">
        <f t="shared" ref="D72:K74" si="28">+D132</f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>
      <c r="A73" s="24" t="s">
        <v>18</v>
      </c>
      <c r="B73" s="25">
        <f t="shared" si="26"/>
        <v>0</v>
      </c>
      <c r="C73" s="25">
        <f t="shared" si="26"/>
        <v>0</v>
      </c>
      <c r="D73" s="25">
        <f t="shared" si="28"/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>
      <c r="A74" s="24" t="s">
        <v>140</v>
      </c>
      <c r="B74" s="25">
        <f t="shared" si="26"/>
        <v>0</v>
      </c>
      <c r="C74" s="25">
        <f t="shared" si="26"/>
        <v>0</v>
      </c>
      <c r="D74" s="25">
        <f t="shared" si="28"/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>
      <c r="A78" s="24" t="s">
        <v>22</v>
      </c>
      <c r="B78" s="25">
        <f t="shared" si="26"/>
        <v>0</v>
      </c>
      <c r="C78" s="25">
        <f t="shared" si="26"/>
        <v>0</v>
      </c>
      <c r="D78" s="25">
        <f t="shared" ref="D78:K80" si="33">+D138</f>
        <v>0</v>
      </c>
      <c r="E78" s="25">
        <f t="shared" si="33"/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>
      <c r="A79" s="26" t="s">
        <v>23</v>
      </c>
      <c r="B79" s="25">
        <f t="shared" si="26"/>
        <v>0</v>
      </c>
      <c r="C79" s="25">
        <f t="shared" si="26"/>
        <v>0</v>
      </c>
      <c r="D79" s="25">
        <f t="shared" si="33"/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>
      <c r="A80" s="24" t="s">
        <v>141</v>
      </c>
      <c r="B80" s="25">
        <f t="shared" si="26"/>
        <v>0</v>
      </c>
      <c r="C80" s="25">
        <f t="shared" si="26"/>
        <v>0</v>
      </c>
      <c r="D80" s="25">
        <f t="shared" si="33"/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>
      <c r="A82" s="28" t="s">
        <v>25</v>
      </c>
      <c r="B82" s="25">
        <f t="shared" si="26"/>
        <v>0</v>
      </c>
      <c r="C82" s="25">
        <f t="shared" si="26"/>
        <v>0</v>
      </c>
      <c r="D82" s="25">
        <f t="shared" ref="D82:K83" si="35">+D142</f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>
      <c r="A83" s="28" t="s">
        <v>26</v>
      </c>
      <c r="B83" s="25">
        <f t="shared" si="26"/>
        <v>0</v>
      </c>
      <c r="C83" s="25">
        <f t="shared" si="26"/>
        <v>0</v>
      </c>
      <c r="D83" s="25">
        <f t="shared" si="35"/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 ht="38.25" thickBot="1">
      <c r="A85" s="51" t="s">
        <v>119</v>
      </c>
      <c r="B85" s="68">
        <f t="shared" si="26"/>
        <v>0</v>
      </c>
      <c r="C85" s="68">
        <f t="shared" si="26"/>
        <v>0</v>
      </c>
      <c r="D85" s="68">
        <f t="shared" ref="D85:K88" si="37">+D145</f>
        <v>0</v>
      </c>
      <c r="E85" s="68">
        <f t="shared" si="37"/>
        <v>0</v>
      </c>
      <c r="F85" s="68">
        <f t="shared" si="37"/>
        <v>0</v>
      </c>
      <c r="G85" s="68">
        <f t="shared" si="37"/>
        <v>0</v>
      </c>
      <c r="H85" s="68">
        <f t="shared" si="37"/>
        <v>0</v>
      </c>
      <c r="I85" s="68">
        <f t="shared" si="37"/>
        <v>0</v>
      </c>
      <c r="J85" s="68">
        <f t="shared" si="37"/>
        <v>0</v>
      </c>
      <c r="K85" s="68">
        <f t="shared" si="37"/>
        <v>0</v>
      </c>
      <c r="L85" s="69" t="str">
        <f t="shared" si="29"/>
        <v/>
      </c>
      <c r="N85" s="31"/>
      <c r="O85" s="35"/>
    </row>
    <row r="86" spans="1:15" ht="19.5" hidden="1" thickBot="1">
      <c r="A86" s="28" t="s">
        <v>29</v>
      </c>
      <c r="B86" s="25">
        <f t="shared" si="26"/>
        <v>0</v>
      </c>
      <c r="C86" s="25">
        <f t="shared" si="26"/>
        <v>0</v>
      </c>
      <c r="D86" s="25">
        <f t="shared" si="37"/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ht="19.5" hidden="1" thickBot="1">
      <c r="A87" s="28" t="s">
        <v>30</v>
      </c>
      <c r="B87" s="25">
        <f t="shared" si="26"/>
        <v>0</v>
      </c>
      <c r="C87" s="25">
        <f t="shared" si="26"/>
        <v>0</v>
      </c>
      <c r="D87" s="25">
        <f t="shared" si="37"/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19.5" hidden="1" thickBot="1">
      <c r="A88" s="28" t="s">
        <v>31</v>
      </c>
      <c r="B88" s="25">
        <f t="shared" si="26"/>
        <v>0</v>
      </c>
      <c r="C88" s="25">
        <f t="shared" si="26"/>
        <v>0</v>
      </c>
      <c r="D88" s="25">
        <f t="shared" si="37"/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tr">
        <f>+A5</f>
        <v>หน่วยงาน : คณะเทคโนโลยีสารสนเทศ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9">SUM(D102:D104)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40">+D102+F102+H102+J102</f>
        <v>0</v>
      </c>
      <c r="C102" s="25">
        <f t="shared" si="40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1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0"/>
        <v>0</v>
      </c>
      <c r="C103" s="25">
        <f t="shared" si="40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1"/>
        <v/>
      </c>
      <c r="N103" s="31"/>
      <c r="O103" s="35"/>
    </row>
    <row r="104" spans="1:15">
      <c r="A104" s="24" t="s">
        <v>140</v>
      </c>
      <c r="B104" s="25">
        <f t="shared" si="40"/>
        <v>0</v>
      </c>
      <c r="C104" s="25">
        <f t="shared" si="40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1"/>
        <v/>
      </c>
      <c r="N104" s="31"/>
      <c r="O104" s="35"/>
    </row>
    <row r="105" spans="1:15">
      <c r="A105" s="21" t="s">
        <v>19</v>
      </c>
      <c r="B105" s="22">
        <f t="shared" si="40"/>
        <v>0</v>
      </c>
      <c r="C105" s="22">
        <f t="shared" si="40"/>
        <v>0</v>
      </c>
      <c r="D105" s="22">
        <f t="shared" ref="D105:K105" si="42">+D106</f>
        <v>0</v>
      </c>
      <c r="E105" s="22">
        <f t="shared" si="42"/>
        <v>0</v>
      </c>
      <c r="F105" s="22">
        <f t="shared" si="42"/>
        <v>0</v>
      </c>
      <c r="G105" s="22">
        <f t="shared" si="42"/>
        <v>0</v>
      </c>
      <c r="H105" s="22">
        <f t="shared" si="42"/>
        <v>0</v>
      </c>
      <c r="I105" s="22">
        <f t="shared" si="42"/>
        <v>0</v>
      </c>
      <c r="J105" s="22">
        <f t="shared" si="42"/>
        <v>0</v>
      </c>
      <c r="K105" s="22">
        <f t="shared" si="42"/>
        <v>0</v>
      </c>
      <c r="L105" s="23" t="str">
        <f t="shared" si="41"/>
        <v/>
      </c>
      <c r="N105" s="31"/>
      <c r="O105" s="35"/>
    </row>
    <row r="106" spans="1:15">
      <c r="A106" s="21" t="s">
        <v>20</v>
      </c>
      <c r="B106" s="22">
        <f t="shared" si="40"/>
        <v>0</v>
      </c>
      <c r="C106" s="22">
        <f t="shared" si="40"/>
        <v>0</v>
      </c>
      <c r="D106" s="22">
        <f t="shared" ref="D106:K106" si="43">+D107+D110+D111+D114</f>
        <v>0</v>
      </c>
      <c r="E106" s="22">
        <f t="shared" si="43"/>
        <v>0</v>
      </c>
      <c r="F106" s="22">
        <f t="shared" si="43"/>
        <v>0</v>
      </c>
      <c r="G106" s="22">
        <f t="shared" si="43"/>
        <v>0</v>
      </c>
      <c r="H106" s="22">
        <f t="shared" si="43"/>
        <v>0</v>
      </c>
      <c r="I106" s="22">
        <f t="shared" si="43"/>
        <v>0</v>
      </c>
      <c r="J106" s="22">
        <f t="shared" si="43"/>
        <v>0</v>
      </c>
      <c r="K106" s="22">
        <f t="shared" si="43"/>
        <v>0</v>
      </c>
      <c r="L106" s="23" t="str">
        <f t="shared" si="41"/>
        <v/>
      </c>
      <c r="N106" s="31"/>
      <c r="O106" s="35"/>
    </row>
    <row r="107" spans="1:15">
      <c r="A107" s="21" t="s">
        <v>21</v>
      </c>
      <c r="B107" s="22">
        <f t="shared" si="40"/>
        <v>0</v>
      </c>
      <c r="C107" s="22">
        <f t="shared" si="40"/>
        <v>0</v>
      </c>
      <c r="D107" s="22">
        <f t="shared" ref="D107:K107" si="44">+D108+D109</f>
        <v>0</v>
      </c>
      <c r="E107" s="22">
        <f t="shared" si="44"/>
        <v>0</v>
      </c>
      <c r="F107" s="22">
        <f t="shared" si="44"/>
        <v>0</v>
      </c>
      <c r="G107" s="22">
        <f t="shared" si="44"/>
        <v>0</v>
      </c>
      <c r="H107" s="22">
        <f t="shared" si="44"/>
        <v>0</v>
      </c>
      <c r="I107" s="22">
        <f t="shared" si="44"/>
        <v>0</v>
      </c>
      <c r="J107" s="22">
        <f t="shared" si="44"/>
        <v>0</v>
      </c>
      <c r="K107" s="22">
        <f t="shared" si="44"/>
        <v>0</v>
      </c>
      <c r="L107" s="23" t="str">
        <f t="shared" si="41"/>
        <v/>
      </c>
      <c r="N107" s="31"/>
      <c r="O107" s="35"/>
    </row>
    <row r="108" spans="1:15">
      <c r="A108" s="24" t="s">
        <v>22</v>
      </c>
      <c r="B108" s="25">
        <f t="shared" si="40"/>
        <v>0</v>
      </c>
      <c r="C108" s="25">
        <f t="shared" si="40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1"/>
        <v/>
      </c>
      <c r="N108" s="31"/>
      <c r="O108" s="35"/>
    </row>
    <row r="109" spans="1:15">
      <c r="A109" s="26" t="s">
        <v>23</v>
      </c>
      <c r="B109" s="25">
        <f t="shared" si="40"/>
        <v>0</v>
      </c>
      <c r="C109" s="25">
        <f t="shared" si="40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1"/>
        <v/>
      </c>
      <c r="N109" s="31"/>
      <c r="O109" s="35"/>
    </row>
    <row r="110" spans="1:15">
      <c r="A110" s="24" t="s">
        <v>141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1"/>
        <v/>
      </c>
      <c r="N110" s="31"/>
      <c r="O110" s="35"/>
    </row>
    <row r="111" spans="1:15">
      <c r="A111" s="21" t="s">
        <v>24</v>
      </c>
      <c r="B111" s="22">
        <f t="shared" si="40"/>
        <v>0</v>
      </c>
      <c r="C111" s="22">
        <f t="shared" si="40"/>
        <v>0</v>
      </c>
      <c r="D111" s="22">
        <f t="shared" ref="D111:K111" si="45">+D112+D113</f>
        <v>0</v>
      </c>
      <c r="E111" s="22">
        <f t="shared" si="45"/>
        <v>0</v>
      </c>
      <c r="F111" s="22">
        <f t="shared" si="45"/>
        <v>0</v>
      </c>
      <c r="G111" s="22">
        <f t="shared" si="45"/>
        <v>0</v>
      </c>
      <c r="H111" s="22">
        <f t="shared" si="45"/>
        <v>0</v>
      </c>
      <c r="I111" s="22">
        <f t="shared" si="45"/>
        <v>0</v>
      </c>
      <c r="J111" s="22">
        <f t="shared" si="45"/>
        <v>0</v>
      </c>
      <c r="K111" s="22">
        <f t="shared" si="45"/>
        <v>0</v>
      </c>
      <c r="L111" s="23" t="str">
        <f t="shared" si="41"/>
        <v/>
      </c>
      <c r="N111" s="31"/>
      <c r="O111" s="35"/>
    </row>
    <row r="112" spans="1:15">
      <c r="A112" s="28" t="s">
        <v>25</v>
      </c>
      <c r="B112" s="25">
        <f t="shared" si="40"/>
        <v>0</v>
      </c>
      <c r="C112" s="25">
        <f t="shared" si="40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1"/>
        <v/>
      </c>
      <c r="N112" s="31"/>
      <c r="O112" s="35"/>
    </row>
    <row r="113" spans="1:15">
      <c r="A113" s="28" t="s">
        <v>26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1"/>
        <v/>
      </c>
      <c r="N113" s="31"/>
      <c r="O113" s="35"/>
    </row>
    <row r="114" spans="1:15">
      <c r="A114" s="21" t="s">
        <v>27</v>
      </c>
      <c r="B114" s="22">
        <f t="shared" si="40"/>
        <v>0</v>
      </c>
      <c r="C114" s="22">
        <f t="shared" si="40"/>
        <v>0</v>
      </c>
      <c r="D114" s="22">
        <f t="shared" ref="D114:K114" si="46">SUM(D115:D118)</f>
        <v>0</v>
      </c>
      <c r="E114" s="22">
        <f t="shared" si="46"/>
        <v>0</v>
      </c>
      <c r="F114" s="22">
        <f t="shared" si="46"/>
        <v>0</v>
      </c>
      <c r="G114" s="22">
        <f t="shared" si="46"/>
        <v>0</v>
      </c>
      <c r="H114" s="22">
        <f t="shared" si="46"/>
        <v>0</v>
      </c>
      <c r="I114" s="22">
        <f t="shared" si="46"/>
        <v>0</v>
      </c>
      <c r="J114" s="22">
        <f t="shared" si="46"/>
        <v>0</v>
      </c>
      <c r="K114" s="22">
        <f t="shared" si="46"/>
        <v>0</v>
      </c>
      <c r="L114" s="23" t="str">
        <f t="shared" si="41"/>
        <v/>
      </c>
      <c r="N114" s="31"/>
      <c r="O114" s="35"/>
    </row>
    <row r="115" spans="1:15">
      <c r="A115" s="28" t="s">
        <v>28</v>
      </c>
      <c r="B115" s="25">
        <f t="shared" si="40"/>
        <v>0</v>
      </c>
      <c r="C115" s="25">
        <f t="shared" si="40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1"/>
        <v/>
      </c>
      <c r="N115" s="31"/>
      <c r="O115" s="35"/>
    </row>
    <row r="116" spans="1:15" ht="0.75" customHeight="1" thickBot="1">
      <c r="A116" s="28" t="s">
        <v>29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1"/>
        <v/>
      </c>
      <c r="N116" s="31"/>
      <c r="O116" s="35"/>
    </row>
    <row r="117" spans="1:15" ht="19.5" hidden="1" thickBot="1">
      <c r="A117" s="28" t="s">
        <v>30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1"/>
        <v/>
      </c>
      <c r="N117" s="31"/>
      <c r="O117" s="35"/>
    </row>
    <row r="118" spans="1:15" ht="19.5" hidden="1" thickBot="1">
      <c r="A118" s="28" t="s">
        <v>31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1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7">+E106+E101</f>
        <v>0</v>
      </c>
      <c r="F119" s="30">
        <f t="shared" si="47"/>
        <v>0</v>
      </c>
      <c r="G119" s="30">
        <f t="shared" si="47"/>
        <v>0</v>
      </c>
      <c r="H119" s="30">
        <f t="shared" si="47"/>
        <v>0</v>
      </c>
      <c r="I119" s="30">
        <f t="shared" si="47"/>
        <v>0</v>
      </c>
      <c r="J119" s="30">
        <f t="shared" si="47"/>
        <v>0</v>
      </c>
      <c r="K119" s="30">
        <f t="shared" si="47"/>
        <v>0</v>
      </c>
      <c r="L119" s="39" t="str">
        <f t="shared" si="41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tr">
        <f>+A64</f>
        <v>แผนงาน : จัดการศึกษาระดับอุดมศึกษา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tr">
        <f>+A5</f>
        <v>หน่วยงาน : คณะเทคโนโลยีสารสนเทศ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41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8">SUM(D132:D134)</f>
        <v>0</v>
      </c>
      <c r="E131" s="22">
        <f t="shared" si="48"/>
        <v>0</v>
      </c>
      <c r="F131" s="22">
        <f t="shared" si="48"/>
        <v>0</v>
      </c>
      <c r="G131" s="22">
        <f t="shared" si="48"/>
        <v>0</v>
      </c>
      <c r="H131" s="22">
        <f t="shared" si="48"/>
        <v>0</v>
      </c>
      <c r="I131" s="22">
        <f t="shared" si="48"/>
        <v>0</v>
      </c>
      <c r="J131" s="22">
        <f t="shared" si="48"/>
        <v>0</v>
      </c>
      <c r="K131" s="22">
        <f t="shared" si="48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49">+D132+F132+H132+J132</f>
        <v>0</v>
      </c>
      <c r="C132" s="25">
        <f t="shared" si="49"/>
        <v>0</v>
      </c>
      <c r="D132" s="25">
        <f>+VALUE(FIXED(N132*0.24/1000000,5)*1000000)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+N132-H132-F132-D132</f>
        <v>0</v>
      </c>
      <c r="K132" s="25"/>
      <c r="L132" s="37" t="str">
        <f t="shared" ref="L132:L149" si="50">IF(C132&gt;0,FIXED(C132/B132*100,2),"")</f>
        <v/>
      </c>
      <c r="N132" s="31"/>
      <c r="O132" s="35"/>
    </row>
    <row r="133" spans="1:15">
      <c r="A133" s="24" t="s">
        <v>18</v>
      </c>
      <c r="B133" s="25">
        <f t="shared" si="49"/>
        <v>0</v>
      </c>
      <c r="C133" s="25">
        <f t="shared" si="49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0"/>
        <v/>
      </c>
      <c r="N133" s="31"/>
      <c r="O133" s="35"/>
    </row>
    <row r="134" spans="1:15">
      <c r="A134" s="24" t="s">
        <v>140</v>
      </c>
      <c r="B134" s="25">
        <f t="shared" si="49"/>
        <v>0</v>
      </c>
      <c r="C134" s="25">
        <f t="shared" si="49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0"/>
        <v/>
      </c>
      <c r="N134" s="31"/>
      <c r="O134" s="35"/>
    </row>
    <row r="135" spans="1:15">
      <c r="A135" s="21" t="s">
        <v>19</v>
      </c>
      <c r="B135" s="22">
        <f t="shared" si="49"/>
        <v>0</v>
      </c>
      <c r="C135" s="22">
        <f t="shared" si="49"/>
        <v>0</v>
      </c>
      <c r="D135" s="22">
        <f t="shared" ref="D135:K135" si="51">+D136</f>
        <v>0</v>
      </c>
      <c r="E135" s="22">
        <f t="shared" si="51"/>
        <v>0</v>
      </c>
      <c r="F135" s="22">
        <f t="shared" si="51"/>
        <v>0</v>
      </c>
      <c r="G135" s="22">
        <f t="shared" si="51"/>
        <v>0</v>
      </c>
      <c r="H135" s="22">
        <f t="shared" si="51"/>
        <v>0</v>
      </c>
      <c r="I135" s="22">
        <f t="shared" si="51"/>
        <v>0</v>
      </c>
      <c r="J135" s="22">
        <f t="shared" si="51"/>
        <v>0</v>
      </c>
      <c r="K135" s="22">
        <f t="shared" si="51"/>
        <v>0</v>
      </c>
      <c r="L135" s="23" t="str">
        <f t="shared" si="50"/>
        <v/>
      </c>
      <c r="N135" s="31"/>
      <c r="O135" s="35"/>
    </row>
    <row r="136" spans="1:15">
      <c r="A136" s="21" t="s">
        <v>20</v>
      </c>
      <c r="B136" s="22">
        <f t="shared" si="49"/>
        <v>0</v>
      </c>
      <c r="C136" s="22">
        <f t="shared" si="49"/>
        <v>0</v>
      </c>
      <c r="D136" s="22">
        <f t="shared" ref="D136:K136" si="52">+D137+D140+D141+D144</f>
        <v>0</v>
      </c>
      <c r="E136" s="22">
        <f t="shared" si="52"/>
        <v>0</v>
      </c>
      <c r="F136" s="22">
        <f t="shared" si="52"/>
        <v>0</v>
      </c>
      <c r="G136" s="22">
        <f t="shared" si="52"/>
        <v>0</v>
      </c>
      <c r="H136" s="22">
        <f t="shared" si="52"/>
        <v>0</v>
      </c>
      <c r="I136" s="22">
        <f t="shared" si="52"/>
        <v>0</v>
      </c>
      <c r="J136" s="22">
        <f t="shared" si="52"/>
        <v>0</v>
      </c>
      <c r="K136" s="22">
        <f t="shared" si="52"/>
        <v>0</v>
      </c>
      <c r="L136" s="23" t="str">
        <f t="shared" si="50"/>
        <v/>
      </c>
      <c r="N136" s="31"/>
      <c r="O136" s="35"/>
    </row>
    <row r="137" spans="1:15">
      <c r="A137" s="21" t="s">
        <v>21</v>
      </c>
      <c r="B137" s="22">
        <f t="shared" si="49"/>
        <v>0</v>
      </c>
      <c r="C137" s="22">
        <f t="shared" si="49"/>
        <v>0</v>
      </c>
      <c r="D137" s="22">
        <f t="shared" ref="D137:K137" si="53">+D138+D139</f>
        <v>0</v>
      </c>
      <c r="E137" s="22">
        <f t="shared" si="53"/>
        <v>0</v>
      </c>
      <c r="F137" s="22">
        <f t="shared" si="53"/>
        <v>0</v>
      </c>
      <c r="G137" s="22">
        <f t="shared" si="53"/>
        <v>0</v>
      </c>
      <c r="H137" s="22">
        <f t="shared" si="53"/>
        <v>0</v>
      </c>
      <c r="I137" s="22">
        <f t="shared" si="53"/>
        <v>0</v>
      </c>
      <c r="J137" s="22">
        <f t="shared" si="53"/>
        <v>0</v>
      </c>
      <c r="K137" s="22">
        <f t="shared" si="53"/>
        <v>0</v>
      </c>
      <c r="L137" s="23" t="str">
        <f t="shared" si="50"/>
        <v/>
      </c>
      <c r="N137" s="31"/>
      <c r="O137" s="35"/>
    </row>
    <row r="138" spans="1:15">
      <c r="A138" s="24" t="s">
        <v>22</v>
      </c>
      <c r="B138" s="25">
        <f t="shared" si="49"/>
        <v>0</v>
      </c>
      <c r="C138" s="25">
        <f t="shared" si="49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0"/>
        <v/>
      </c>
      <c r="N138" s="31"/>
      <c r="O138" s="35"/>
    </row>
    <row r="139" spans="1:15">
      <c r="A139" s="26" t="s">
        <v>23</v>
      </c>
      <c r="B139" s="25">
        <f t="shared" si="49"/>
        <v>0</v>
      </c>
      <c r="C139" s="25">
        <f t="shared" si="49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0"/>
        <v/>
      </c>
      <c r="N139" s="31"/>
      <c r="O139" s="35"/>
    </row>
    <row r="140" spans="1:15">
      <c r="A140" s="24" t="s">
        <v>141</v>
      </c>
      <c r="B140" s="25">
        <f t="shared" si="49"/>
        <v>0</v>
      </c>
      <c r="C140" s="25">
        <f t="shared" si="49"/>
        <v>0</v>
      </c>
      <c r="D140" s="25">
        <f>+VALUE(FIXED(N140*0.24/1000000,5)*1000000)</f>
        <v>0</v>
      </c>
      <c r="E140" s="25"/>
      <c r="F140" s="25">
        <f>+D140</f>
        <v>0</v>
      </c>
      <c r="G140" s="25"/>
      <c r="H140" s="25">
        <f>+(N140-D140-F140)/2</f>
        <v>0</v>
      </c>
      <c r="I140" s="25"/>
      <c r="J140" s="25">
        <f>+N140-H140-F140-D140</f>
        <v>0</v>
      </c>
      <c r="K140" s="25"/>
      <c r="L140" s="37" t="str">
        <f t="shared" si="50"/>
        <v/>
      </c>
      <c r="N140" s="31"/>
      <c r="O140" s="35"/>
    </row>
    <row r="141" spans="1:15">
      <c r="A141" s="21" t="s">
        <v>24</v>
      </c>
      <c r="B141" s="22">
        <f t="shared" si="49"/>
        <v>0</v>
      </c>
      <c r="C141" s="22">
        <f t="shared" si="49"/>
        <v>0</v>
      </c>
      <c r="D141" s="22">
        <f t="shared" ref="D141:K141" si="54">+D142+D143</f>
        <v>0</v>
      </c>
      <c r="E141" s="22">
        <f t="shared" si="54"/>
        <v>0</v>
      </c>
      <c r="F141" s="22">
        <f t="shared" si="54"/>
        <v>0</v>
      </c>
      <c r="G141" s="22">
        <f t="shared" si="54"/>
        <v>0</v>
      </c>
      <c r="H141" s="22">
        <f t="shared" si="54"/>
        <v>0</v>
      </c>
      <c r="I141" s="22">
        <f t="shared" si="54"/>
        <v>0</v>
      </c>
      <c r="J141" s="22">
        <f t="shared" si="54"/>
        <v>0</v>
      </c>
      <c r="K141" s="22">
        <f t="shared" si="54"/>
        <v>0</v>
      </c>
      <c r="L141" s="23" t="str">
        <f t="shared" si="50"/>
        <v/>
      </c>
      <c r="N141" s="31"/>
      <c r="O141" s="35"/>
    </row>
    <row r="142" spans="1:15">
      <c r="A142" s="28" t="s">
        <v>25</v>
      </c>
      <c r="B142" s="25">
        <f t="shared" si="49"/>
        <v>0</v>
      </c>
      <c r="C142" s="25">
        <f t="shared" si="49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0"/>
        <v/>
      </c>
      <c r="N142" s="31"/>
      <c r="O142" s="35"/>
    </row>
    <row r="143" spans="1:15">
      <c r="A143" s="28" t="s">
        <v>26</v>
      </c>
      <c r="B143" s="25">
        <f t="shared" si="49"/>
        <v>0</v>
      </c>
      <c r="C143" s="25">
        <f t="shared" si="49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0"/>
        <v/>
      </c>
      <c r="N143" s="31"/>
      <c r="O143" s="35"/>
    </row>
    <row r="144" spans="1:15">
      <c r="A144" s="21" t="s">
        <v>27</v>
      </c>
      <c r="B144" s="22">
        <f t="shared" si="49"/>
        <v>0</v>
      </c>
      <c r="C144" s="22">
        <f t="shared" si="49"/>
        <v>0</v>
      </c>
      <c r="D144" s="22">
        <f t="shared" ref="D144:K144" si="55">SUM(D145:D148)</f>
        <v>0</v>
      </c>
      <c r="E144" s="22">
        <f t="shared" si="55"/>
        <v>0</v>
      </c>
      <c r="F144" s="22">
        <f t="shared" si="55"/>
        <v>0</v>
      </c>
      <c r="G144" s="22">
        <f t="shared" si="55"/>
        <v>0</v>
      </c>
      <c r="H144" s="22">
        <f t="shared" si="55"/>
        <v>0</v>
      </c>
      <c r="I144" s="22">
        <f t="shared" si="55"/>
        <v>0</v>
      </c>
      <c r="J144" s="22">
        <f t="shared" si="55"/>
        <v>0</v>
      </c>
      <c r="K144" s="22">
        <f t="shared" si="55"/>
        <v>0</v>
      </c>
      <c r="L144" s="23" t="str">
        <f t="shared" si="50"/>
        <v/>
      </c>
      <c r="N144" s="31"/>
      <c r="O144" s="35"/>
    </row>
    <row r="145" spans="1:15" ht="38.25" thickBot="1">
      <c r="A145" s="141" t="s">
        <v>119</v>
      </c>
      <c r="B145" s="68">
        <f t="shared" si="49"/>
        <v>0</v>
      </c>
      <c r="C145" s="68">
        <f t="shared" si="49"/>
        <v>0</v>
      </c>
      <c r="D145" s="68"/>
      <c r="E145" s="68"/>
      <c r="F145" s="68"/>
      <c r="G145" s="68"/>
      <c r="H145" s="68"/>
      <c r="I145" s="68"/>
      <c r="J145" s="68"/>
      <c r="K145" s="68"/>
      <c r="L145" s="69" t="str">
        <f t="shared" si="50"/>
        <v/>
      </c>
      <c r="N145" s="31"/>
      <c r="O145" s="35"/>
    </row>
    <row r="146" spans="1:15" ht="19.5" hidden="1" thickBot="1">
      <c r="A146" s="28" t="s">
        <v>29</v>
      </c>
      <c r="B146" s="25">
        <f t="shared" si="49"/>
        <v>0</v>
      </c>
      <c r="C146" s="25">
        <f t="shared" si="49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0"/>
        <v/>
      </c>
      <c r="N146" s="31"/>
      <c r="O146" s="35"/>
    </row>
    <row r="147" spans="1:15" ht="19.5" hidden="1" thickBot="1">
      <c r="A147" s="28" t="s">
        <v>30</v>
      </c>
      <c r="B147" s="25">
        <f t="shared" si="49"/>
        <v>0</v>
      </c>
      <c r="C147" s="25">
        <f t="shared" si="49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0"/>
        <v/>
      </c>
      <c r="N147" s="31"/>
      <c r="O147" s="35"/>
    </row>
    <row r="148" spans="1:15" ht="19.5" hidden="1" thickBot="1">
      <c r="A148" s="28" t="s">
        <v>31</v>
      </c>
      <c r="B148" s="25">
        <f t="shared" si="49"/>
        <v>0</v>
      </c>
      <c r="C148" s="25">
        <f t="shared" si="49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0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6">+E136+E131</f>
        <v>0</v>
      </c>
      <c r="F149" s="30">
        <f t="shared" si="56"/>
        <v>0</v>
      </c>
      <c r="G149" s="30">
        <f t="shared" si="56"/>
        <v>0</v>
      </c>
      <c r="H149" s="30">
        <f t="shared" si="56"/>
        <v>0</v>
      </c>
      <c r="I149" s="30">
        <f t="shared" si="56"/>
        <v>0</v>
      </c>
      <c r="J149" s="30">
        <f t="shared" si="56"/>
        <v>0</v>
      </c>
      <c r="K149" s="30">
        <f t="shared" si="56"/>
        <v>0</v>
      </c>
      <c r="L149" s="39" t="str">
        <f t="shared" si="50"/>
        <v/>
      </c>
      <c r="N149" s="31"/>
      <c r="O149" s="35"/>
    </row>
    <row r="150" spans="1:15">
      <c r="N150" s="31"/>
      <c r="O150" s="35"/>
    </row>
    <row r="151" spans="1:15">
      <c r="O151" s="35"/>
    </row>
  </sheetData>
  <mergeCells count="65">
    <mergeCell ref="H129:I129"/>
    <mergeCell ref="J129:K129"/>
    <mergeCell ref="E126:G126"/>
    <mergeCell ref="B129:C129"/>
    <mergeCell ref="D129:E129"/>
    <mergeCell ref="F129:G129"/>
    <mergeCell ref="K123:L123"/>
    <mergeCell ref="A124:D124"/>
    <mergeCell ref="E124:L124"/>
    <mergeCell ref="A125:D125"/>
    <mergeCell ref="E125:G125"/>
    <mergeCell ref="H99:I99"/>
    <mergeCell ref="J99:K99"/>
    <mergeCell ref="K121:L121"/>
    <mergeCell ref="A122:L122"/>
    <mergeCell ref="E96:G96"/>
    <mergeCell ref="B99:C99"/>
    <mergeCell ref="D99:E99"/>
    <mergeCell ref="F99:G99"/>
    <mergeCell ref="K93:L93"/>
    <mergeCell ref="A94:D94"/>
    <mergeCell ref="E94:L94"/>
    <mergeCell ref="A95:D95"/>
    <mergeCell ref="E95:G95"/>
    <mergeCell ref="H69:I69"/>
    <mergeCell ref="J69:K69"/>
    <mergeCell ref="K91:L91"/>
    <mergeCell ref="A92:L92"/>
    <mergeCell ref="E66:G66"/>
    <mergeCell ref="B69:C69"/>
    <mergeCell ref="D69:E69"/>
    <mergeCell ref="F69:G69"/>
    <mergeCell ref="K63:L63"/>
    <mergeCell ref="A64:D64"/>
    <mergeCell ref="E64:L64"/>
    <mergeCell ref="A65:D65"/>
    <mergeCell ref="E65:G65"/>
    <mergeCell ref="H39:I39"/>
    <mergeCell ref="J39:K39"/>
    <mergeCell ref="K61:L61"/>
    <mergeCell ref="A62:L62"/>
    <mergeCell ref="E36:G36"/>
    <mergeCell ref="B39:C39"/>
    <mergeCell ref="D39:E39"/>
    <mergeCell ref="F39:G39"/>
    <mergeCell ref="K33:L33"/>
    <mergeCell ref="A34:D34"/>
    <mergeCell ref="E34:L34"/>
    <mergeCell ref="A35:D35"/>
    <mergeCell ref="E35:G35"/>
    <mergeCell ref="K31:L31"/>
    <mergeCell ref="A32:L32"/>
    <mergeCell ref="A5:D5"/>
    <mergeCell ref="E5:G5"/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150"/>
  <sheetViews>
    <sheetView zoomScale="85" zoomScaleNormal="85" workbookViewId="0"/>
  </sheetViews>
  <sheetFormatPr defaultRowHeight="18.75"/>
  <cols>
    <col min="1" max="1" width="32.855468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59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78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59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78</v>
      </c>
      <c r="B55" s="25">
        <f t="shared" si="13"/>
        <v>0</v>
      </c>
      <c r="C55" s="25">
        <f t="shared" si="13"/>
        <v>0</v>
      </c>
      <c r="D55" s="25">
        <f t="shared" ref="D55:K58" si="24">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36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59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6"/>
        <v>0</v>
      </c>
      <c r="C72" s="25">
        <f t="shared" si="26"/>
        <v>0</v>
      </c>
      <c r="D72" s="25">
        <f>+D132</f>
        <v>0</v>
      </c>
      <c r="E72" s="25">
        <f t="shared" ref="E72:K74" si="28">+E132</f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>
      <c r="A73" s="24" t="s">
        <v>18</v>
      </c>
      <c r="B73" s="25">
        <f t="shared" si="26"/>
        <v>0</v>
      </c>
      <c r="C73" s="25">
        <f t="shared" si="26"/>
        <v>0</v>
      </c>
      <c r="D73" s="25">
        <f>+D133</f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>
      <c r="A74" s="24" t="s">
        <v>140</v>
      </c>
      <c r="B74" s="25">
        <f t="shared" si="26"/>
        <v>0</v>
      </c>
      <c r="C74" s="25">
        <f t="shared" si="26"/>
        <v>0</v>
      </c>
      <c r="D74" s="25">
        <f>+D134</f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>
      <c r="A78" s="24" t="s">
        <v>22</v>
      </c>
      <c r="B78" s="25">
        <f t="shared" si="26"/>
        <v>0</v>
      </c>
      <c r="C78" s="25">
        <f t="shared" si="26"/>
        <v>0</v>
      </c>
      <c r="D78" s="25">
        <f>+D138</f>
        <v>0</v>
      </c>
      <c r="E78" s="25">
        <f t="shared" ref="E78:K80" si="33">+E138</f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>
      <c r="A79" s="26" t="s">
        <v>23</v>
      </c>
      <c r="B79" s="25">
        <f t="shared" si="26"/>
        <v>0</v>
      </c>
      <c r="C79" s="25">
        <f t="shared" si="26"/>
        <v>0</v>
      </c>
      <c r="D79" s="25">
        <f>+D139</f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>
      <c r="A80" s="24" t="s">
        <v>141</v>
      </c>
      <c r="B80" s="25">
        <f t="shared" si="26"/>
        <v>0</v>
      </c>
      <c r="C80" s="25">
        <f t="shared" si="26"/>
        <v>0</v>
      </c>
      <c r="D80" s="25">
        <f>+D140</f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>
      <c r="A82" s="28" t="s">
        <v>25</v>
      </c>
      <c r="B82" s="25">
        <f t="shared" si="26"/>
        <v>0</v>
      </c>
      <c r="C82" s="25">
        <f t="shared" si="26"/>
        <v>0</v>
      </c>
      <c r="D82" s="25">
        <f>+D142</f>
        <v>0</v>
      </c>
      <c r="E82" s="25">
        <f t="shared" ref="E82:K83" si="35">+E142</f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>
      <c r="A83" s="28" t="s">
        <v>26</v>
      </c>
      <c r="B83" s="25">
        <f t="shared" si="26"/>
        <v>0</v>
      </c>
      <c r="C83" s="25">
        <f t="shared" si="26"/>
        <v>0</v>
      </c>
      <c r="D83" s="25">
        <f>+D143</f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>
      <c r="A85" s="28" t="s">
        <v>28</v>
      </c>
      <c r="B85" s="25">
        <f t="shared" si="26"/>
        <v>0</v>
      </c>
      <c r="C85" s="25">
        <f t="shared" si="26"/>
        <v>0</v>
      </c>
      <c r="D85" s="25">
        <f>+D145</f>
        <v>0</v>
      </c>
      <c r="E85" s="25">
        <f t="shared" ref="E85:K88" si="37">+E145</f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29"/>
        <v/>
      </c>
      <c r="N85" s="31"/>
      <c r="O85" s="35"/>
    </row>
    <row r="86" spans="1:15">
      <c r="A86" s="28" t="s">
        <v>29</v>
      </c>
      <c r="B86" s="25">
        <f t="shared" si="26"/>
        <v>0</v>
      </c>
      <c r="C86" s="25">
        <f t="shared" si="26"/>
        <v>0</v>
      </c>
      <c r="D86" s="25">
        <f>+D146</f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>
      <c r="A87" s="28" t="s">
        <v>30</v>
      </c>
      <c r="B87" s="25">
        <f t="shared" si="26"/>
        <v>0</v>
      </c>
      <c r="C87" s="25">
        <f t="shared" si="26"/>
        <v>0</v>
      </c>
      <c r="D87" s="25">
        <f>+D147</f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19.5" thickBot="1">
      <c r="A88" s="28" t="s">
        <v>31</v>
      </c>
      <c r="B88" s="25">
        <f t="shared" si="26"/>
        <v>0</v>
      </c>
      <c r="C88" s="25">
        <f t="shared" si="26"/>
        <v>0</v>
      </c>
      <c r="D88" s="25">
        <f>+D148</f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59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9">SUM(D102:D104)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40">+D102+F102+H102+J102</f>
        <v>0</v>
      </c>
      <c r="C102" s="25">
        <f t="shared" si="40"/>
        <v>0</v>
      </c>
      <c r="D102" s="25">
        <f>+VALUE(FIXED(N102*0.24/1000000,5)*1000000)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+N102-H102-F102-D102</f>
        <v>0</v>
      </c>
      <c r="K102" s="25"/>
      <c r="L102" s="37" t="str">
        <f t="shared" ref="L102:L119" si="41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0"/>
        <v>0</v>
      </c>
      <c r="C103" s="25">
        <f t="shared" si="40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si="41"/>
        <v/>
      </c>
      <c r="N103" s="31"/>
      <c r="O103" s="35"/>
    </row>
    <row r="104" spans="1:15">
      <c r="A104" s="24" t="s">
        <v>140</v>
      </c>
      <c r="B104" s="25">
        <f t="shared" si="40"/>
        <v>0</v>
      </c>
      <c r="C104" s="25">
        <f t="shared" si="40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1"/>
        <v/>
      </c>
      <c r="N104" s="31"/>
      <c r="O104" s="35"/>
    </row>
    <row r="105" spans="1:15">
      <c r="A105" s="21" t="s">
        <v>19</v>
      </c>
      <c r="B105" s="22">
        <f t="shared" si="40"/>
        <v>0</v>
      </c>
      <c r="C105" s="22">
        <f t="shared" si="40"/>
        <v>0</v>
      </c>
      <c r="D105" s="22">
        <f t="shared" ref="D105:K105" si="42">+D106</f>
        <v>0</v>
      </c>
      <c r="E105" s="22">
        <f t="shared" si="42"/>
        <v>0</v>
      </c>
      <c r="F105" s="22">
        <f t="shared" si="42"/>
        <v>0</v>
      </c>
      <c r="G105" s="22">
        <f t="shared" si="42"/>
        <v>0</v>
      </c>
      <c r="H105" s="22">
        <f t="shared" si="42"/>
        <v>0</v>
      </c>
      <c r="I105" s="22">
        <f t="shared" si="42"/>
        <v>0</v>
      </c>
      <c r="J105" s="22">
        <f t="shared" si="42"/>
        <v>0</v>
      </c>
      <c r="K105" s="22">
        <f t="shared" si="42"/>
        <v>0</v>
      </c>
      <c r="L105" s="23" t="str">
        <f t="shared" si="41"/>
        <v/>
      </c>
      <c r="N105" s="31"/>
      <c r="O105" s="35"/>
    </row>
    <row r="106" spans="1:15">
      <c r="A106" s="21" t="s">
        <v>20</v>
      </c>
      <c r="B106" s="22">
        <f t="shared" si="40"/>
        <v>0</v>
      </c>
      <c r="C106" s="22">
        <f t="shared" si="40"/>
        <v>0</v>
      </c>
      <c r="D106" s="22">
        <f t="shared" ref="D106:K106" si="43">+D107+D110+D111+D114</f>
        <v>0</v>
      </c>
      <c r="E106" s="22">
        <f t="shared" si="43"/>
        <v>0</v>
      </c>
      <c r="F106" s="22">
        <f t="shared" si="43"/>
        <v>0</v>
      </c>
      <c r="G106" s="22">
        <f t="shared" si="43"/>
        <v>0</v>
      </c>
      <c r="H106" s="22">
        <f t="shared" si="43"/>
        <v>0</v>
      </c>
      <c r="I106" s="22">
        <f t="shared" si="43"/>
        <v>0</v>
      </c>
      <c r="J106" s="22">
        <f t="shared" si="43"/>
        <v>0</v>
      </c>
      <c r="K106" s="22">
        <f t="shared" si="43"/>
        <v>0</v>
      </c>
      <c r="L106" s="23" t="str">
        <f t="shared" si="41"/>
        <v/>
      </c>
      <c r="N106" s="31"/>
      <c r="O106" s="35"/>
    </row>
    <row r="107" spans="1:15">
      <c r="A107" s="21" t="s">
        <v>21</v>
      </c>
      <c r="B107" s="22">
        <f t="shared" si="40"/>
        <v>0</v>
      </c>
      <c r="C107" s="22">
        <f t="shared" si="40"/>
        <v>0</v>
      </c>
      <c r="D107" s="22">
        <f t="shared" ref="D107:K107" si="44">+D108+D109</f>
        <v>0</v>
      </c>
      <c r="E107" s="22">
        <f t="shared" si="44"/>
        <v>0</v>
      </c>
      <c r="F107" s="22">
        <f t="shared" si="44"/>
        <v>0</v>
      </c>
      <c r="G107" s="22">
        <f t="shared" si="44"/>
        <v>0</v>
      </c>
      <c r="H107" s="22">
        <f t="shared" si="44"/>
        <v>0</v>
      </c>
      <c r="I107" s="22">
        <f t="shared" si="44"/>
        <v>0</v>
      </c>
      <c r="J107" s="22">
        <f t="shared" si="44"/>
        <v>0</v>
      </c>
      <c r="K107" s="22">
        <f t="shared" si="44"/>
        <v>0</v>
      </c>
      <c r="L107" s="23" t="str">
        <f t="shared" si="41"/>
        <v/>
      </c>
      <c r="N107" s="31"/>
      <c r="O107" s="35"/>
    </row>
    <row r="108" spans="1:15">
      <c r="A108" s="24" t="s">
        <v>22</v>
      </c>
      <c r="B108" s="25">
        <f t="shared" si="40"/>
        <v>0</v>
      </c>
      <c r="C108" s="25">
        <f t="shared" si="40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1"/>
        <v/>
      </c>
      <c r="N108" s="31"/>
      <c r="O108" s="35"/>
    </row>
    <row r="109" spans="1:15">
      <c r="A109" s="26" t="s">
        <v>23</v>
      </c>
      <c r="B109" s="25">
        <f t="shared" si="40"/>
        <v>0</v>
      </c>
      <c r="C109" s="25">
        <f t="shared" si="40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1"/>
        <v/>
      </c>
      <c r="N109" s="31"/>
      <c r="O109" s="35"/>
    </row>
    <row r="110" spans="1:15">
      <c r="A110" s="24" t="s">
        <v>141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1"/>
        <v/>
      </c>
      <c r="N110" s="31"/>
      <c r="O110" s="35"/>
    </row>
    <row r="111" spans="1:15">
      <c r="A111" s="21" t="s">
        <v>24</v>
      </c>
      <c r="B111" s="22">
        <f t="shared" si="40"/>
        <v>0</v>
      </c>
      <c r="C111" s="22">
        <f t="shared" si="40"/>
        <v>0</v>
      </c>
      <c r="D111" s="22">
        <f t="shared" ref="D111:K111" si="45">+D112+D113</f>
        <v>0</v>
      </c>
      <c r="E111" s="22">
        <f t="shared" si="45"/>
        <v>0</v>
      </c>
      <c r="F111" s="22">
        <f t="shared" si="45"/>
        <v>0</v>
      </c>
      <c r="G111" s="22">
        <f t="shared" si="45"/>
        <v>0</v>
      </c>
      <c r="H111" s="22">
        <f t="shared" si="45"/>
        <v>0</v>
      </c>
      <c r="I111" s="22">
        <f t="shared" si="45"/>
        <v>0</v>
      </c>
      <c r="J111" s="22">
        <f t="shared" si="45"/>
        <v>0</v>
      </c>
      <c r="K111" s="22">
        <f t="shared" si="45"/>
        <v>0</v>
      </c>
      <c r="L111" s="23" t="str">
        <f t="shared" si="41"/>
        <v/>
      </c>
      <c r="N111" s="31"/>
      <c r="O111" s="35"/>
    </row>
    <row r="112" spans="1:15">
      <c r="A112" s="28" t="s">
        <v>25</v>
      </c>
      <c r="B112" s="25">
        <f t="shared" si="40"/>
        <v>0</v>
      </c>
      <c r="C112" s="25">
        <f t="shared" si="40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1"/>
        <v/>
      </c>
      <c r="N112" s="31"/>
      <c r="O112" s="35"/>
    </row>
    <row r="113" spans="1:15">
      <c r="A113" s="28" t="s">
        <v>26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1"/>
        <v/>
      </c>
      <c r="N113" s="31"/>
      <c r="O113" s="35"/>
    </row>
    <row r="114" spans="1:15">
      <c r="A114" s="21" t="s">
        <v>27</v>
      </c>
      <c r="B114" s="22">
        <f t="shared" si="40"/>
        <v>0</v>
      </c>
      <c r="C114" s="22">
        <f t="shared" si="40"/>
        <v>0</v>
      </c>
      <c r="D114" s="22">
        <f t="shared" ref="D114:K114" si="46">SUM(D115:D118)</f>
        <v>0</v>
      </c>
      <c r="E114" s="22">
        <f t="shared" si="46"/>
        <v>0</v>
      </c>
      <c r="F114" s="22">
        <f t="shared" si="46"/>
        <v>0</v>
      </c>
      <c r="G114" s="22">
        <f t="shared" si="46"/>
        <v>0</v>
      </c>
      <c r="H114" s="22">
        <f t="shared" si="46"/>
        <v>0</v>
      </c>
      <c r="I114" s="22">
        <f t="shared" si="46"/>
        <v>0</v>
      </c>
      <c r="J114" s="22">
        <f t="shared" si="46"/>
        <v>0</v>
      </c>
      <c r="K114" s="22">
        <f t="shared" si="46"/>
        <v>0</v>
      </c>
      <c r="L114" s="23" t="str">
        <f t="shared" si="41"/>
        <v/>
      </c>
      <c r="N114" s="31"/>
      <c r="O114" s="35"/>
    </row>
    <row r="115" spans="1:15">
      <c r="A115" s="28" t="s">
        <v>78</v>
      </c>
      <c r="B115" s="25">
        <f t="shared" si="40"/>
        <v>0</v>
      </c>
      <c r="C115" s="25">
        <f t="shared" si="40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1"/>
        <v/>
      </c>
      <c r="N115" s="31"/>
      <c r="O115" s="35"/>
    </row>
    <row r="116" spans="1:15">
      <c r="A116" s="28" t="s">
        <v>29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1"/>
        <v/>
      </c>
      <c r="N116" s="31"/>
      <c r="O116" s="35"/>
    </row>
    <row r="117" spans="1:15">
      <c r="A117" s="28" t="s">
        <v>30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1"/>
        <v/>
      </c>
      <c r="N117" s="31"/>
      <c r="O117" s="35"/>
    </row>
    <row r="118" spans="1:15" ht="19.5" thickBot="1">
      <c r="A118" s="28" t="s">
        <v>31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1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7">+E106+E101</f>
        <v>0</v>
      </c>
      <c r="F119" s="30">
        <f t="shared" si="47"/>
        <v>0</v>
      </c>
      <c r="G119" s="30">
        <f t="shared" si="47"/>
        <v>0</v>
      </c>
      <c r="H119" s="30">
        <f t="shared" si="47"/>
        <v>0</v>
      </c>
      <c r="I119" s="30">
        <f t="shared" si="47"/>
        <v>0</v>
      </c>
      <c r="J119" s="30">
        <f t="shared" si="47"/>
        <v>0</v>
      </c>
      <c r="K119" s="30">
        <f t="shared" si="47"/>
        <v>0</v>
      </c>
      <c r="L119" s="39" t="str">
        <f t="shared" si="41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">
        <v>36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">
        <v>59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42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 t="shared" ref="B131:C148" si="48">+D131+F131+H131+J131</f>
        <v>0</v>
      </c>
      <c r="C131" s="22">
        <f t="shared" si="48"/>
        <v>0</v>
      </c>
      <c r="D131" s="22">
        <f t="shared" ref="D131:K131" si="49">SUM(D132:D134)</f>
        <v>0</v>
      </c>
      <c r="E131" s="22">
        <f t="shared" si="49"/>
        <v>0</v>
      </c>
      <c r="F131" s="22">
        <f t="shared" si="49"/>
        <v>0</v>
      </c>
      <c r="G131" s="22">
        <f t="shared" si="49"/>
        <v>0</v>
      </c>
      <c r="H131" s="22">
        <f t="shared" si="49"/>
        <v>0</v>
      </c>
      <c r="I131" s="22">
        <f t="shared" si="49"/>
        <v>0</v>
      </c>
      <c r="J131" s="22">
        <f t="shared" si="49"/>
        <v>0</v>
      </c>
      <c r="K131" s="22">
        <f t="shared" si="49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si="48"/>
        <v>0</v>
      </c>
      <c r="C132" s="25">
        <f t="shared" si="48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>
      <c r="A133" s="24" t="s">
        <v>18</v>
      </c>
      <c r="B133" s="25">
        <f t="shared" si="48"/>
        <v>0</v>
      </c>
      <c r="C133" s="25">
        <f t="shared" si="4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50">IF(C133&gt;0,FIXED(C133/B133*100,2),"")</f>
        <v/>
      </c>
      <c r="N133" s="31"/>
      <c r="O133" s="35"/>
    </row>
    <row r="134" spans="1:15">
      <c r="A134" s="24" t="s">
        <v>140</v>
      </c>
      <c r="B134" s="25">
        <f t="shared" si="48"/>
        <v>0</v>
      </c>
      <c r="C134" s="25">
        <f t="shared" si="4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0"/>
        <v/>
      </c>
      <c r="N134" s="31"/>
      <c r="O134" s="35"/>
    </row>
    <row r="135" spans="1:15">
      <c r="A135" s="21" t="s">
        <v>19</v>
      </c>
      <c r="B135" s="22">
        <f t="shared" si="48"/>
        <v>0</v>
      </c>
      <c r="C135" s="22">
        <f t="shared" si="48"/>
        <v>0</v>
      </c>
      <c r="D135" s="22">
        <f t="shared" ref="D135:K135" si="51">+D136</f>
        <v>0</v>
      </c>
      <c r="E135" s="22">
        <f t="shared" si="51"/>
        <v>0</v>
      </c>
      <c r="F135" s="22">
        <f t="shared" si="51"/>
        <v>0</v>
      </c>
      <c r="G135" s="22">
        <f t="shared" si="51"/>
        <v>0</v>
      </c>
      <c r="H135" s="22">
        <f t="shared" si="51"/>
        <v>0</v>
      </c>
      <c r="I135" s="22">
        <f t="shared" si="51"/>
        <v>0</v>
      </c>
      <c r="J135" s="22">
        <f t="shared" si="51"/>
        <v>0</v>
      </c>
      <c r="K135" s="22">
        <f t="shared" si="51"/>
        <v>0</v>
      </c>
      <c r="L135" s="23" t="str">
        <f t="shared" si="50"/>
        <v/>
      </c>
      <c r="N135" s="31"/>
      <c r="O135" s="35"/>
    </row>
    <row r="136" spans="1:15">
      <c r="A136" s="21" t="s">
        <v>20</v>
      </c>
      <c r="B136" s="22">
        <f t="shared" si="48"/>
        <v>0</v>
      </c>
      <c r="C136" s="22">
        <f t="shared" si="48"/>
        <v>0</v>
      </c>
      <c r="D136" s="22">
        <f t="shared" ref="D136:K136" si="52">+D137+D140+D141+D144</f>
        <v>0</v>
      </c>
      <c r="E136" s="22">
        <f t="shared" si="52"/>
        <v>0</v>
      </c>
      <c r="F136" s="22">
        <f t="shared" ref="F136" si="53">+F137+F140+F141+F144</f>
        <v>0</v>
      </c>
      <c r="G136" s="22">
        <f t="shared" si="52"/>
        <v>0</v>
      </c>
      <c r="H136" s="22">
        <f t="shared" ref="H136" si="54">+H137+H140+H141+H144</f>
        <v>0</v>
      </c>
      <c r="I136" s="22">
        <f t="shared" si="52"/>
        <v>0</v>
      </c>
      <c r="J136" s="22">
        <f t="shared" ref="J136" si="55">+J137+J140+J141+J144</f>
        <v>0</v>
      </c>
      <c r="K136" s="22">
        <f t="shared" si="52"/>
        <v>0</v>
      </c>
      <c r="L136" s="23" t="str">
        <f t="shared" si="50"/>
        <v/>
      </c>
      <c r="N136" s="31"/>
      <c r="O136" s="35"/>
    </row>
    <row r="137" spans="1:15">
      <c r="A137" s="21" t="s">
        <v>21</v>
      </c>
      <c r="B137" s="22">
        <f t="shared" si="48"/>
        <v>0</v>
      </c>
      <c r="C137" s="22">
        <f t="shared" si="48"/>
        <v>0</v>
      </c>
      <c r="D137" s="22">
        <f t="shared" ref="D137:K137" si="56">+D138+D139</f>
        <v>0</v>
      </c>
      <c r="E137" s="22">
        <f t="shared" si="56"/>
        <v>0</v>
      </c>
      <c r="F137" s="22">
        <f t="shared" ref="F137" si="57">+F138+F139</f>
        <v>0</v>
      </c>
      <c r="G137" s="22">
        <f t="shared" si="56"/>
        <v>0</v>
      </c>
      <c r="H137" s="22">
        <f t="shared" ref="H137" si="58">+H138+H139</f>
        <v>0</v>
      </c>
      <c r="I137" s="22">
        <f t="shared" si="56"/>
        <v>0</v>
      </c>
      <c r="J137" s="22">
        <f t="shared" ref="J137" si="59">+J138+J139</f>
        <v>0</v>
      </c>
      <c r="K137" s="22">
        <f t="shared" si="56"/>
        <v>0</v>
      </c>
      <c r="L137" s="23" t="str">
        <f t="shared" si="50"/>
        <v/>
      </c>
      <c r="N137" s="31"/>
      <c r="O137" s="35"/>
    </row>
    <row r="138" spans="1:15">
      <c r="A138" s="24" t="s">
        <v>22</v>
      </c>
      <c r="B138" s="25">
        <f t="shared" si="48"/>
        <v>0</v>
      </c>
      <c r="C138" s="25">
        <f t="shared" si="4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0"/>
        <v/>
      </c>
      <c r="N138" s="31"/>
      <c r="O138" s="35"/>
    </row>
    <row r="139" spans="1:15">
      <c r="A139" s="26" t="s">
        <v>23</v>
      </c>
      <c r="B139" s="25">
        <f t="shared" si="48"/>
        <v>0</v>
      </c>
      <c r="C139" s="25">
        <f t="shared" si="4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0"/>
        <v/>
      </c>
      <c r="N139" s="31"/>
      <c r="O139" s="35"/>
    </row>
    <row r="140" spans="1:15">
      <c r="A140" s="24" t="s">
        <v>141</v>
      </c>
      <c r="B140" s="25">
        <f t="shared" si="48"/>
        <v>0</v>
      </c>
      <c r="C140" s="25">
        <f t="shared" si="48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0"/>
        <v/>
      </c>
      <c r="N140" s="31"/>
      <c r="O140" s="35"/>
    </row>
    <row r="141" spans="1:15">
      <c r="A141" s="21" t="s">
        <v>24</v>
      </c>
      <c r="B141" s="22">
        <f t="shared" si="48"/>
        <v>0</v>
      </c>
      <c r="C141" s="22">
        <f t="shared" si="48"/>
        <v>0</v>
      </c>
      <c r="D141" s="22">
        <f t="shared" ref="D141:K141" si="60">+D142+D143</f>
        <v>0</v>
      </c>
      <c r="E141" s="22">
        <f t="shared" si="60"/>
        <v>0</v>
      </c>
      <c r="F141" s="22">
        <f t="shared" si="60"/>
        <v>0</v>
      </c>
      <c r="G141" s="22">
        <f t="shared" si="60"/>
        <v>0</v>
      </c>
      <c r="H141" s="22">
        <f t="shared" si="60"/>
        <v>0</v>
      </c>
      <c r="I141" s="22">
        <f t="shared" si="60"/>
        <v>0</v>
      </c>
      <c r="J141" s="22">
        <f t="shared" si="60"/>
        <v>0</v>
      </c>
      <c r="K141" s="22">
        <f t="shared" si="60"/>
        <v>0</v>
      </c>
      <c r="L141" s="23" t="str">
        <f t="shared" si="50"/>
        <v/>
      </c>
      <c r="N141" s="31"/>
      <c r="O141" s="35"/>
    </row>
    <row r="142" spans="1:15">
      <c r="A142" s="28" t="s">
        <v>25</v>
      </c>
      <c r="B142" s="25">
        <f t="shared" si="48"/>
        <v>0</v>
      </c>
      <c r="C142" s="25">
        <f t="shared" si="48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0"/>
        <v/>
      </c>
      <c r="N142" s="31"/>
      <c r="O142" s="35"/>
    </row>
    <row r="143" spans="1:15">
      <c r="A143" s="28" t="s">
        <v>26</v>
      </c>
      <c r="B143" s="25">
        <f t="shared" si="48"/>
        <v>0</v>
      </c>
      <c r="C143" s="25">
        <f t="shared" si="48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0"/>
        <v/>
      </c>
      <c r="N143" s="31"/>
      <c r="O143" s="35"/>
    </row>
    <row r="144" spans="1:15">
      <c r="A144" s="21" t="s">
        <v>27</v>
      </c>
      <c r="B144" s="22">
        <f t="shared" si="48"/>
        <v>0</v>
      </c>
      <c r="C144" s="22">
        <f t="shared" si="48"/>
        <v>0</v>
      </c>
      <c r="D144" s="22">
        <f t="shared" ref="D144:K144" si="61">SUM(D145:D148)</f>
        <v>0</v>
      </c>
      <c r="E144" s="22">
        <f t="shared" si="61"/>
        <v>0</v>
      </c>
      <c r="F144" s="22">
        <f t="shared" si="61"/>
        <v>0</v>
      </c>
      <c r="G144" s="22">
        <f t="shared" si="61"/>
        <v>0</v>
      </c>
      <c r="H144" s="22">
        <f t="shared" si="61"/>
        <v>0</v>
      </c>
      <c r="I144" s="22">
        <f t="shared" si="61"/>
        <v>0</v>
      </c>
      <c r="J144" s="22">
        <f t="shared" si="61"/>
        <v>0</v>
      </c>
      <c r="K144" s="22">
        <f t="shared" si="61"/>
        <v>0</v>
      </c>
      <c r="L144" s="23" t="str">
        <f t="shared" si="50"/>
        <v/>
      </c>
      <c r="N144" s="31"/>
      <c r="O144" s="35"/>
    </row>
    <row r="145" spans="1:15">
      <c r="A145" s="28" t="s">
        <v>28</v>
      </c>
      <c r="B145" s="25">
        <f t="shared" si="48"/>
        <v>0</v>
      </c>
      <c r="C145" s="25">
        <f t="shared" si="48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0"/>
        <v/>
      </c>
      <c r="N145" s="31"/>
      <c r="O145" s="35"/>
    </row>
    <row r="146" spans="1:15">
      <c r="A146" s="28" t="s">
        <v>29</v>
      </c>
      <c r="B146" s="25">
        <f t="shared" si="48"/>
        <v>0</v>
      </c>
      <c r="C146" s="25">
        <f t="shared" si="4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0"/>
        <v/>
      </c>
      <c r="N146" s="31"/>
      <c r="O146" s="35"/>
    </row>
    <row r="147" spans="1:15">
      <c r="A147" s="28" t="s">
        <v>30</v>
      </c>
      <c r="B147" s="25">
        <f t="shared" si="48"/>
        <v>0</v>
      </c>
      <c r="C147" s="25">
        <f t="shared" si="4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0"/>
        <v/>
      </c>
      <c r="N147" s="31"/>
      <c r="O147" s="35"/>
    </row>
    <row r="148" spans="1:15" ht="19.5" thickBot="1">
      <c r="A148" s="28" t="s">
        <v>31</v>
      </c>
      <c r="B148" s="25">
        <f t="shared" si="48"/>
        <v>0</v>
      </c>
      <c r="C148" s="25">
        <f t="shared" si="4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0"/>
        <v/>
      </c>
      <c r="N148" s="31"/>
      <c r="O148" s="35"/>
    </row>
    <row r="149" spans="1:15">
      <c r="A149" s="29" t="s">
        <v>32</v>
      </c>
      <c r="B149" s="30">
        <f t="shared" ref="B149:K149" si="62">+B136+B131</f>
        <v>0</v>
      </c>
      <c r="C149" s="30">
        <f t="shared" si="62"/>
        <v>0</v>
      </c>
      <c r="D149" s="30">
        <f t="shared" si="62"/>
        <v>0</v>
      </c>
      <c r="E149" s="30">
        <f t="shared" si="62"/>
        <v>0</v>
      </c>
      <c r="F149" s="30">
        <f t="shared" si="62"/>
        <v>0</v>
      </c>
      <c r="G149" s="30">
        <f t="shared" si="62"/>
        <v>0</v>
      </c>
      <c r="H149" s="30">
        <f t="shared" si="62"/>
        <v>0</v>
      </c>
      <c r="I149" s="30">
        <f t="shared" si="62"/>
        <v>0</v>
      </c>
      <c r="J149" s="30">
        <f t="shared" si="62"/>
        <v>0</v>
      </c>
      <c r="K149" s="30">
        <f t="shared" si="62"/>
        <v>0</v>
      </c>
      <c r="L149" s="39" t="str">
        <f t="shared" si="50"/>
        <v/>
      </c>
      <c r="N149" s="31"/>
      <c r="O149" s="35"/>
    </row>
    <row r="150" spans="1:15">
      <c r="N150" s="31"/>
      <c r="O150" s="35"/>
    </row>
  </sheetData>
  <mergeCells count="65">
    <mergeCell ref="H129:I129"/>
    <mergeCell ref="J129:K129"/>
    <mergeCell ref="E126:G126"/>
    <mergeCell ref="B129:C129"/>
    <mergeCell ref="D129:E129"/>
    <mergeCell ref="F129:G129"/>
    <mergeCell ref="K123:L123"/>
    <mergeCell ref="A124:D124"/>
    <mergeCell ref="E124:L124"/>
    <mergeCell ref="A125:D125"/>
    <mergeCell ref="E125:G125"/>
    <mergeCell ref="K121:L121"/>
    <mergeCell ref="A122:L122"/>
    <mergeCell ref="H99:I99"/>
    <mergeCell ref="J99:K99"/>
    <mergeCell ref="E96:G96"/>
    <mergeCell ref="B99:C99"/>
    <mergeCell ref="D99:E99"/>
    <mergeCell ref="F99:G99"/>
    <mergeCell ref="J69:K69"/>
    <mergeCell ref="A95:D95"/>
    <mergeCell ref="K91:L91"/>
    <mergeCell ref="A92:L92"/>
    <mergeCell ref="K93:L93"/>
    <mergeCell ref="A94:D94"/>
    <mergeCell ref="E94:L94"/>
    <mergeCell ref="E95:G95"/>
    <mergeCell ref="E66:G66"/>
    <mergeCell ref="B69:C69"/>
    <mergeCell ref="D69:E69"/>
    <mergeCell ref="F69:G69"/>
    <mergeCell ref="H39:I39"/>
    <mergeCell ref="H69:I69"/>
    <mergeCell ref="J39:K39"/>
    <mergeCell ref="A65:D65"/>
    <mergeCell ref="K61:L61"/>
    <mergeCell ref="A62:L62"/>
    <mergeCell ref="K63:L63"/>
    <mergeCell ref="A64:D64"/>
    <mergeCell ref="E64:L64"/>
    <mergeCell ref="E65:G65"/>
    <mergeCell ref="D9:E9"/>
    <mergeCell ref="F9:G9"/>
    <mergeCell ref="E36:G36"/>
    <mergeCell ref="B39:C39"/>
    <mergeCell ref="D39:E39"/>
    <mergeCell ref="F39:G39"/>
    <mergeCell ref="A35:D35"/>
    <mergeCell ref="E35:G35"/>
    <mergeCell ref="K33:L33"/>
    <mergeCell ref="A34:D34"/>
    <mergeCell ref="E34:L34"/>
    <mergeCell ref="K1:L1"/>
    <mergeCell ref="A2:L2"/>
    <mergeCell ref="K3:L3"/>
    <mergeCell ref="A4:D4"/>
    <mergeCell ref="E4:L4"/>
    <mergeCell ref="A5:D5"/>
    <mergeCell ref="E5:G5"/>
    <mergeCell ref="H9:I9"/>
    <mergeCell ref="J9:K9"/>
    <mergeCell ref="K31:L31"/>
    <mergeCell ref="A32:L32"/>
    <mergeCell ref="E6:G6"/>
    <mergeCell ref="B9:C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114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71093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60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+D41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8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+D47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+D51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SUM(D25:D27)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56.25">
      <c r="A25" s="51" t="s">
        <v>85</v>
      </c>
      <c r="B25" s="68">
        <f t="shared" si="0"/>
        <v>0</v>
      </c>
      <c r="C25" s="68">
        <f t="shared" si="0"/>
        <v>0</v>
      </c>
      <c r="D25" s="68">
        <f t="shared" ref="D25:K26" si="11">+D54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ht="19.5" thickBot="1">
      <c r="A27" s="28" t="s">
        <v>30</v>
      </c>
      <c r="B27" s="25">
        <f t="shared" si="0"/>
        <v>0</v>
      </c>
      <c r="C27" s="25">
        <f t="shared" si="0"/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37" t="str">
        <f t="shared" si="3"/>
        <v/>
      </c>
      <c r="N27" s="31"/>
      <c r="O27" s="35"/>
    </row>
    <row r="28" spans="1:15">
      <c r="A28" s="29" t="s">
        <v>32</v>
      </c>
      <c r="B28" s="30">
        <f t="shared" ref="B28:K28" si="12">+B16+B11</f>
        <v>0</v>
      </c>
      <c r="C28" s="30">
        <f t="shared" si="12"/>
        <v>0</v>
      </c>
      <c r="D28" s="30">
        <f t="shared" si="12"/>
        <v>0</v>
      </c>
      <c r="E28" s="30">
        <f t="shared" si="12"/>
        <v>0</v>
      </c>
      <c r="F28" s="30">
        <f t="shared" si="12"/>
        <v>0</v>
      </c>
      <c r="G28" s="30">
        <f t="shared" si="12"/>
        <v>0</v>
      </c>
      <c r="H28" s="30">
        <f t="shared" si="12"/>
        <v>0</v>
      </c>
      <c r="I28" s="30">
        <f t="shared" si="12"/>
        <v>0</v>
      </c>
      <c r="J28" s="30">
        <f t="shared" si="12"/>
        <v>0</v>
      </c>
      <c r="K28" s="30">
        <f t="shared" si="12"/>
        <v>0</v>
      </c>
      <c r="L28" s="39" t="str">
        <f t="shared" si="3"/>
        <v/>
      </c>
      <c r="N28" s="31"/>
      <c r="O28" s="35"/>
    </row>
    <row r="29" spans="1:15">
      <c r="N29" s="31"/>
      <c r="O29" s="35"/>
    </row>
    <row r="30" spans="1:15">
      <c r="A30" s="1"/>
      <c r="B30" s="1"/>
      <c r="C30" s="1"/>
      <c r="D30" s="1"/>
      <c r="E30" s="1"/>
      <c r="F30" s="1"/>
      <c r="G30" s="1"/>
      <c r="H30" s="1"/>
      <c r="I30" s="1"/>
      <c r="J30" s="2"/>
      <c r="K30" s="153" t="s">
        <v>0</v>
      </c>
      <c r="L30" s="153"/>
      <c r="N30" s="31"/>
      <c r="O30" s="35"/>
    </row>
    <row r="31" spans="1:15">
      <c r="A31" s="154" t="s">
        <v>142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N31" s="31"/>
      <c r="O31" s="35"/>
    </row>
    <row r="32" spans="1:15">
      <c r="A32" s="3"/>
      <c r="B32" s="3"/>
      <c r="C32" s="3"/>
      <c r="D32" s="3"/>
      <c r="E32" s="3"/>
      <c r="F32" s="3"/>
      <c r="G32" s="3"/>
      <c r="H32" s="3"/>
      <c r="I32" s="3"/>
      <c r="J32" s="3"/>
      <c r="K32" s="155" t="s">
        <v>1</v>
      </c>
      <c r="L32" s="155"/>
      <c r="N32" s="31"/>
      <c r="O32" s="35"/>
    </row>
    <row r="33" spans="1:15">
      <c r="A33" s="156" t="s">
        <v>34</v>
      </c>
      <c r="B33" s="156"/>
      <c r="C33" s="156"/>
      <c r="D33" s="156"/>
      <c r="E33" s="157" t="s">
        <v>2</v>
      </c>
      <c r="F33" s="157"/>
      <c r="G33" s="157"/>
      <c r="H33" s="157"/>
      <c r="I33" s="157"/>
      <c r="J33" s="157"/>
      <c r="K33" s="157"/>
      <c r="L33" s="158"/>
      <c r="N33" s="31"/>
      <c r="O33" s="35"/>
    </row>
    <row r="34" spans="1:15">
      <c r="A34" s="159" t="s">
        <v>60</v>
      </c>
      <c r="B34" s="160"/>
      <c r="C34" s="160"/>
      <c r="D34" s="161"/>
      <c r="E34" s="176" t="s">
        <v>3</v>
      </c>
      <c r="F34" s="176"/>
      <c r="G34" s="176"/>
      <c r="H34" s="4"/>
      <c r="I34" s="4"/>
      <c r="J34" s="4"/>
      <c r="K34" s="4"/>
      <c r="L34" s="5"/>
      <c r="N34" s="31"/>
      <c r="O34" s="35"/>
    </row>
    <row r="35" spans="1:15">
      <c r="A35" s="6"/>
      <c r="B35" s="7"/>
      <c r="C35" s="7"/>
      <c r="D35" s="8"/>
      <c r="E35" s="177" t="s">
        <v>4</v>
      </c>
      <c r="F35" s="177"/>
      <c r="G35" s="177"/>
      <c r="H35" s="9"/>
      <c r="I35" s="9"/>
      <c r="J35" s="9"/>
      <c r="K35" s="9"/>
      <c r="L35" s="10"/>
      <c r="N35" s="31"/>
      <c r="O35" s="35"/>
    </row>
    <row r="36" spans="1:15">
      <c r="A36" s="11"/>
      <c r="B36" s="12"/>
      <c r="C36" s="12"/>
      <c r="D36" s="12"/>
      <c r="E36" s="13"/>
      <c r="F36" s="13"/>
      <c r="G36" s="13"/>
      <c r="H36" s="14"/>
      <c r="I36" s="14"/>
      <c r="J36" s="14"/>
      <c r="K36" s="14"/>
      <c r="L36" s="15"/>
      <c r="N36" s="31"/>
      <c r="O36" s="35"/>
    </row>
    <row r="37" spans="1:15">
      <c r="A37" s="7" t="s">
        <v>5</v>
      </c>
      <c r="B37" s="7"/>
      <c r="C37" s="7"/>
      <c r="D37" s="7"/>
      <c r="E37" s="9"/>
      <c r="F37" s="9"/>
      <c r="G37" s="9"/>
      <c r="H37" s="9"/>
      <c r="I37" s="9"/>
      <c r="J37" s="9"/>
      <c r="K37" s="9"/>
      <c r="L37" s="9"/>
      <c r="N37" s="31"/>
      <c r="O37" s="35"/>
    </row>
    <row r="38" spans="1:15">
      <c r="A38" s="16" t="s">
        <v>6</v>
      </c>
      <c r="B38" s="151" t="s">
        <v>7</v>
      </c>
      <c r="C38" s="152"/>
      <c r="D38" s="151" t="s">
        <v>8</v>
      </c>
      <c r="E38" s="152"/>
      <c r="F38" s="151" t="s">
        <v>9</v>
      </c>
      <c r="G38" s="152"/>
      <c r="H38" s="151" t="s">
        <v>10</v>
      </c>
      <c r="I38" s="152"/>
      <c r="J38" s="151" t="s">
        <v>11</v>
      </c>
      <c r="K38" s="152"/>
      <c r="L38" s="17" t="s">
        <v>12</v>
      </c>
      <c r="N38" s="31"/>
      <c r="O38" s="35"/>
    </row>
    <row r="39" spans="1:15">
      <c r="A39" s="18"/>
      <c r="B39" s="19" t="s">
        <v>13</v>
      </c>
      <c r="C39" s="19" t="s">
        <v>14</v>
      </c>
      <c r="D39" s="19" t="s">
        <v>13</v>
      </c>
      <c r="E39" s="19" t="s">
        <v>14</v>
      </c>
      <c r="F39" s="19" t="s">
        <v>13</v>
      </c>
      <c r="G39" s="19" t="s">
        <v>14</v>
      </c>
      <c r="H39" s="19" t="s">
        <v>13</v>
      </c>
      <c r="I39" s="19" t="s">
        <v>14</v>
      </c>
      <c r="J39" s="19" t="s">
        <v>13</v>
      </c>
      <c r="K39" s="19" t="s">
        <v>14</v>
      </c>
      <c r="L39" s="20" t="s">
        <v>15</v>
      </c>
      <c r="N39" s="31"/>
      <c r="O39" s="35"/>
    </row>
    <row r="40" spans="1:15">
      <c r="A40" s="21" t="s">
        <v>16</v>
      </c>
      <c r="B40" s="22">
        <f t="shared" ref="B40:C55" si="13">+D40+F40+H40+J40</f>
        <v>0</v>
      </c>
      <c r="C40" s="22">
        <f t="shared" si="13"/>
        <v>0</v>
      </c>
      <c r="D40" s="22">
        <f t="shared" ref="D40:K40" si="14">SUM(D41:D43)</f>
        <v>0</v>
      </c>
      <c r="E40" s="22">
        <f t="shared" si="14"/>
        <v>0</v>
      </c>
      <c r="F40" s="22">
        <f t="shared" si="14"/>
        <v>0</v>
      </c>
      <c r="G40" s="22">
        <f t="shared" si="14"/>
        <v>0</v>
      </c>
      <c r="H40" s="22">
        <f t="shared" si="14"/>
        <v>0</v>
      </c>
      <c r="I40" s="22">
        <f t="shared" si="14"/>
        <v>0</v>
      </c>
      <c r="J40" s="22">
        <f t="shared" si="14"/>
        <v>0</v>
      </c>
      <c r="K40" s="22">
        <f t="shared" si="14"/>
        <v>0</v>
      </c>
      <c r="L40" s="23" t="str">
        <f>IF(C40&gt;0,FIXED(C40/B40*100,2),"")</f>
        <v/>
      </c>
      <c r="N40" s="31"/>
      <c r="O40" s="35"/>
    </row>
    <row r="41" spans="1:15">
      <c r="A41" s="24" t="s">
        <v>17</v>
      </c>
      <c r="B41" s="25">
        <f t="shared" si="13"/>
        <v>0</v>
      </c>
      <c r="C41" s="25">
        <f t="shared" si="13"/>
        <v>0</v>
      </c>
      <c r="D41" s="25">
        <f t="shared" ref="D41:K43" si="15">+D69+D97</f>
        <v>0</v>
      </c>
      <c r="E41" s="25">
        <f t="shared" si="15"/>
        <v>0</v>
      </c>
      <c r="F41" s="25">
        <f t="shared" si="15"/>
        <v>0</v>
      </c>
      <c r="G41" s="25">
        <f t="shared" si="15"/>
        <v>0</v>
      </c>
      <c r="H41" s="25">
        <f t="shared" si="15"/>
        <v>0</v>
      </c>
      <c r="I41" s="25">
        <f t="shared" si="15"/>
        <v>0</v>
      </c>
      <c r="J41" s="25">
        <f t="shared" si="15"/>
        <v>0</v>
      </c>
      <c r="K41" s="25">
        <f t="shared" si="15"/>
        <v>0</v>
      </c>
      <c r="L41" s="37" t="str">
        <f t="shared" ref="L41:L56" si="16">IF(C41&gt;0,FIXED(C41/B41*100,2),"")</f>
        <v/>
      </c>
      <c r="N41" s="31"/>
      <c r="O41" s="35"/>
    </row>
    <row r="42" spans="1:15">
      <c r="A42" s="24" t="s">
        <v>18</v>
      </c>
      <c r="B42" s="25">
        <f t="shared" si="13"/>
        <v>0</v>
      </c>
      <c r="C42" s="25">
        <f t="shared" si="13"/>
        <v>0</v>
      </c>
      <c r="D42" s="25">
        <f t="shared" si="15"/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si="16"/>
        <v/>
      </c>
      <c r="N42" s="31"/>
      <c r="O42" s="35"/>
    </row>
    <row r="43" spans="1:15">
      <c r="A43" s="24" t="s">
        <v>140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1" t="s">
        <v>19</v>
      </c>
      <c r="B44" s="22">
        <f t="shared" si="13"/>
        <v>0</v>
      </c>
      <c r="C44" s="22">
        <f t="shared" si="13"/>
        <v>0</v>
      </c>
      <c r="D44" s="22">
        <f t="shared" ref="D44:K44" si="17">+D45</f>
        <v>0</v>
      </c>
      <c r="E44" s="22">
        <f t="shared" si="17"/>
        <v>0</v>
      </c>
      <c r="F44" s="22">
        <f t="shared" si="17"/>
        <v>0</v>
      </c>
      <c r="G44" s="22">
        <f t="shared" si="17"/>
        <v>0</v>
      </c>
      <c r="H44" s="22">
        <f t="shared" si="17"/>
        <v>0</v>
      </c>
      <c r="I44" s="22">
        <f t="shared" si="17"/>
        <v>0</v>
      </c>
      <c r="J44" s="22">
        <f t="shared" si="17"/>
        <v>0</v>
      </c>
      <c r="K44" s="22">
        <f t="shared" si="17"/>
        <v>0</v>
      </c>
      <c r="L44" s="23" t="str">
        <f t="shared" si="16"/>
        <v/>
      </c>
      <c r="N44" s="31"/>
      <c r="O44" s="35"/>
    </row>
    <row r="45" spans="1:15">
      <c r="A45" s="21" t="s">
        <v>20</v>
      </c>
      <c r="B45" s="22">
        <f t="shared" si="13"/>
        <v>0</v>
      </c>
      <c r="C45" s="22">
        <f t="shared" si="13"/>
        <v>0</v>
      </c>
      <c r="D45" s="22">
        <f t="shared" ref="D45:K45" si="18">+D46+D49+D50+D53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6"/>
        <v/>
      </c>
      <c r="N45" s="31"/>
      <c r="O45" s="35"/>
    </row>
    <row r="46" spans="1:15">
      <c r="A46" s="21" t="s">
        <v>21</v>
      </c>
      <c r="B46" s="22">
        <f t="shared" si="13"/>
        <v>0</v>
      </c>
      <c r="C46" s="22">
        <f t="shared" si="13"/>
        <v>0</v>
      </c>
      <c r="D46" s="22">
        <f t="shared" ref="D46:K46" si="19">+D47+D48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6"/>
        <v/>
      </c>
      <c r="N46" s="31"/>
      <c r="O46" s="35"/>
    </row>
    <row r="47" spans="1:15">
      <c r="A47" s="24" t="s">
        <v>22</v>
      </c>
      <c r="B47" s="25">
        <f t="shared" si="13"/>
        <v>0</v>
      </c>
      <c r="C47" s="25">
        <f t="shared" si="13"/>
        <v>0</v>
      </c>
      <c r="D47" s="25">
        <f t="shared" ref="D47:K49" si="20">+D75+D103</f>
        <v>0</v>
      </c>
      <c r="E47" s="25">
        <f t="shared" si="20"/>
        <v>0</v>
      </c>
      <c r="F47" s="25">
        <f t="shared" si="20"/>
        <v>0</v>
      </c>
      <c r="G47" s="25">
        <f t="shared" si="20"/>
        <v>0</v>
      </c>
      <c r="H47" s="25">
        <f t="shared" si="20"/>
        <v>0</v>
      </c>
      <c r="I47" s="25">
        <f t="shared" si="20"/>
        <v>0</v>
      </c>
      <c r="J47" s="25">
        <f t="shared" si="20"/>
        <v>0</v>
      </c>
      <c r="K47" s="25">
        <f t="shared" si="20"/>
        <v>0</v>
      </c>
      <c r="L47" s="37" t="str">
        <f t="shared" si="16"/>
        <v/>
      </c>
      <c r="N47" s="31"/>
      <c r="O47" s="35"/>
    </row>
    <row r="48" spans="1:15">
      <c r="A48" s="26" t="s">
        <v>23</v>
      </c>
      <c r="B48" s="25">
        <f t="shared" si="13"/>
        <v>0</v>
      </c>
      <c r="C48" s="25">
        <f t="shared" si="13"/>
        <v>0</v>
      </c>
      <c r="D48" s="25">
        <f t="shared" si="20"/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4" t="s">
        <v>141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1" t="s">
        <v>24</v>
      </c>
      <c r="B50" s="22">
        <f t="shared" si="13"/>
        <v>0</v>
      </c>
      <c r="C50" s="22">
        <f t="shared" si="13"/>
        <v>0</v>
      </c>
      <c r="D50" s="22">
        <f t="shared" ref="D50:K50" si="21">+D51+D52</f>
        <v>0</v>
      </c>
      <c r="E50" s="22">
        <f t="shared" si="21"/>
        <v>0</v>
      </c>
      <c r="F50" s="22">
        <f t="shared" si="21"/>
        <v>0</v>
      </c>
      <c r="G50" s="22">
        <f t="shared" si="21"/>
        <v>0</v>
      </c>
      <c r="H50" s="22">
        <f t="shared" si="21"/>
        <v>0</v>
      </c>
      <c r="I50" s="22">
        <f t="shared" si="21"/>
        <v>0</v>
      </c>
      <c r="J50" s="22">
        <f t="shared" si="21"/>
        <v>0</v>
      </c>
      <c r="K50" s="22">
        <f t="shared" si="21"/>
        <v>0</v>
      </c>
      <c r="L50" s="23" t="str">
        <f t="shared" si="16"/>
        <v/>
      </c>
      <c r="N50" s="31"/>
      <c r="O50" s="35"/>
    </row>
    <row r="51" spans="1:15">
      <c r="A51" s="28" t="s">
        <v>25</v>
      </c>
      <c r="B51" s="25">
        <f t="shared" si="13"/>
        <v>0</v>
      </c>
      <c r="C51" s="25">
        <f t="shared" si="13"/>
        <v>0</v>
      </c>
      <c r="D51" s="25">
        <f t="shared" ref="D51:K52" si="22">+D79+D107</f>
        <v>0</v>
      </c>
      <c r="E51" s="25">
        <f t="shared" si="22"/>
        <v>0</v>
      </c>
      <c r="F51" s="25">
        <f t="shared" si="22"/>
        <v>0</v>
      </c>
      <c r="G51" s="25">
        <f t="shared" si="22"/>
        <v>0</v>
      </c>
      <c r="H51" s="25">
        <f t="shared" si="22"/>
        <v>0</v>
      </c>
      <c r="I51" s="25">
        <f t="shared" si="22"/>
        <v>0</v>
      </c>
      <c r="J51" s="25">
        <f t="shared" si="22"/>
        <v>0</v>
      </c>
      <c r="K51" s="25">
        <f t="shared" si="22"/>
        <v>0</v>
      </c>
      <c r="L51" s="37" t="str">
        <f t="shared" si="16"/>
        <v/>
      </c>
      <c r="N51" s="31"/>
      <c r="O51" s="35"/>
    </row>
    <row r="52" spans="1:15">
      <c r="A52" s="28" t="s">
        <v>26</v>
      </c>
      <c r="B52" s="25">
        <f t="shared" si="13"/>
        <v>0</v>
      </c>
      <c r="C52" s="25">
        <f t="shared" si="13"/>
        <v>0</v>
      </c>
      <c r="D52" s="25">
        <f t="shared" si="22"/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1" t="s">
        <v>27</v>
      </c>
      <c r="B53" s="22">
        <f t="shared" si="13"/>
        <v>0</v>
      </c>
      <c r="C53" s="22">
        <f t="shared" si="13"/>
        <v>0</v>
      </c>
      <c r="D53" s="22">
        <f t="shared" ref="D53:K53" si="23">SUM(D54:D55)</f>
        <v>0</v>
      </c>
      <c r="E53" s="22">
        <f t="shared" si="23"/>
        <v>0</v>
      </c>
      <c r="F53" s="22">
        <f t="shared" si="23"/>
        <v>0</v>
      </c>
      <c r="G53" s="22">
        <f t="shared" si="23"/>
        <v>0</v>
      </c>
      <c r="H53" s="22">
        <f t="shared" si="23"/>
        <v>0</v>
      </c>
      <c r="I53" s="22">
        <f t="shared" si="23"/>
        <v>0</v>
      </c>
      <c r="J53" s="22">
        <f t="shared" si="23"/>
        <v>0</v>
      </c>
      <c r="K53" s="22">
        <f t="shared" si="23"/>
        <v>0</v>
      </c>
      <c r="L53" s="23" t="str">
        <f t="shared" si="16"/>
        <v/>
      </c>
      <c r="N53" s="31"/>
      <c r="O53" s="35"/>
    </row>
    <row r="54" spans="1:15" ht="56.25">
      <c r="A54" s="51" t="s">
        <v>85</v>
      </c>
      <c r="B54" s="68">
        <f t="shared" si="13"/>
        <v>0</v>
      </c>
      <c r="C54" s="68">
        <f t="shared" si="13"/>
        <v>0</v>
      </c>
      <c r="D54" s="68">
        <f t="shared" ref="D54:K55" si="24">+D82+D110</f>
        <v>0</v>
      </c>
      <c r="E54" s="68">
        <f t="shared" si="24"/>
        <v>0</v>
      </c>
      <c r="F54" s="68">
        <f t="shared" si="24"/>
        <v>0</v>
      </c>
      <c r="G54" s="68">
        <f t="shared" si="24"/>
        <v>0</v>
      </c>
      <c r="H54" s="68">
        <f t="shared" si="24"/>
        <v>0</v>
      </c>
      <c r="I54" s="68">
        <f t="shared" si="24"/>
        <v>0</v>
      </c>
      <c r="J54" s="68">
        <f t="shared" si="24"/>
        <v>0</v>
      </c>
      <c r="K54" s="68">
        <f t="shared" si="24"/>
        <v>0</v>
      </c>
      <c r="L54" s="37" t="str">
        <f t="shared" si="16"/>
        <v/>
      </c>
      <c r="N54" s="31"/>
      <c r="O54" s="35"/>
    </row>
    <row r="55" spans="1:15" ht="19.5" thickBot="1">
      <c r="A55" s="28" t="s">
        <v>29</v>
      </c>
      <c r="B55" s="25">
        <f t="shared" si="13"/>
        <v>0</v>
      </c>
      <c r="C55" s="25">
        <f t="shared" si="13"/>
        <v>0</v>
      </c>
      <c r="D55" s="25">
        <f t="shared" si="24"/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9" t="s">
        <v>32</v>
      </c>
      <c r="B56" s="30">
        <f t="shared" ref="B56:K56" si="25">+B45+B40</f>
        <v>0</v>
      </c>
      <c r="C56" s="30">
        <f t="shared" si="25"/>
        <v>0</v>
      </c>
      <c r="D56" s="30">
        <f t="shared" si="25"/>
        <v>0</v>
      </c>
      <c r="E56" s="30">
        <f t="shared" si="25"/>
        <v>0</v>
      </c>
      <c r="F56" s="30">
        <f t="shared" si="25"/>
        <v>0</v>
      </c>
      <c r="G56" s="30">
        <f t="shared" si="25"/>
        <v>0</v>
      </c>
      <c r="H56" s="30">
        <f t="shared" si="25"/>
        <v>0</v>
      </c>
      <c r="I56" s="30">
        <f t="shared" si="25"/>
        <v>0</v>
      </c>
      <c r="J56" s="30">
        <f t="shared" si="25"/>
        <v>0</v>
      </c>
      <c r="K56" s="30">
        <f t="shared" si="25"/>
        <v>0</v>
      </c>
      <c r="L56" s="39" t="str">
        <f t="shared" si="16"/>
        <v/>
      </c>
      <c r="N56" s="31"/>
      <c r="O56" s="35"/>
    </row>
    <row r="57" spans="1:15">
      <c r="N57" s="31"/>
      <c r="O57" s="35"/>
    </row>
    <row r="58" spans="1:15">
      <c r="A58" s="1"/>
      <c r="B58" s="1"/>
      <c r="C58" s="1"/>
      <c r="D58" s="1"/>
      <c r="E58" s="1"/>
      <c r="F58" s="1"/>
      <c r="G58" s="1"/>
      <c r="H58" s="1"/>
      <c r="I58" s="1"/>
      <c r="J58" s="2"/>
      <c r="K58" s="153" t="s">
        <v>0</v>
      </c>
      <c r="L58" s="153"/>
      <c r="N58" s="31"/>
      <c r="O58" s="35"/>
    </row>
    <row r="59" spans="1:15">
      <c r="A59" s="154" t="s">
        <v>142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N59" s="31"/>
      <c r="O59" s="35"/>
    </row>
    <row r="60" spans="1:15">
      <c r="A60" s="3"/>
      <c r="B60" s="3"/>
      <c r="C60" s="3"/>
      <c r="D60" s="3"/>
      <c r="E60" s="3"/>
      <c r="F60" s="3"/>
      <c r="G60" s="3"/>
      <c r="H60" s="3"/>
      <c r="I60" s="3"/>
      <c r="J60" s="3"/>
      <c r="K60" s="155" t="s">
        <v>1</v>
      </c>
      <c r="L60" s="155"/>
      <c r="N60" s="31"/>
      <c r="O60" s="35"/>
    </row>
    <row r="61" spans="1:15">
      <c r="A61" s="156" t="s">
        <v>34</v>
      </c>
      <c r="B61" s="156"/>
      <c r="C61" s="156"/>
      <c r="D61" s="156"/>
      <c r="E61" s="157" t="s">
        <v>2</v>
      </c>
      <c r="F61" s="157"/>
      <c r="G61" s="157"/>
      <c r="H61" s="157"/>
      <c r="I61" s="157"/>
      <c r="J61" s="157"/>
      <c r="K61" s="157"/>
      <c r="L61" s="158"/>
      <c r="N61" s="31"/>
      <c r="O61" s="35"/>
    </row>
    <row r="62" spans="1:15">
      <c r="A62" s="159" t="s">
        <v>60</v>
      </c>
      <c r="B62" s="160"/>
      <c r="C62" s="160"/>
      <c r="D62" s="161"/>
      <c r="E62" s="176" t="s">
        <v>3</v>
      </c>
      <c r="F62" s="176"/>
      <c r="G62" s="176"/>
      <c r="H62" s="4"/>
      <c r="I62" s="4"/>
      <c r="J62" s="4"/>
      <c r="K62" s="4"/>
      <c r="L62" s="5"/>
      <c r="N62" s="31"/>
      <c r="O62" s="35"/>
    </row>
    <row r="63" spans="1:15">
      <c r="A63" s="6" t="s">
        <v>38</v>
      </c>
      <c r="B63" s="7"/>
      <c r="C63" s="7"/>
      <c r="D63" s="8"/>
      <c r="E63" s="177" t="s">
        <v>4</v>
      </c>
      <c r="F63" s="177"/>
      <c r="G63" s="177"/>
      <c r="H63" s="9"/>
      <c r="I63" s="9"/>
      <c r="J63" s="9"/>
      <c r="K63" s="9"/>
      <c r="L63" s="10"/>
      <c r="N63" s="31"/>
      <c r="O63" s="35"/>
    </row>
    <row r="64" spans="1:15">
      <c r="A64" s="11"/>
      <c r="B64" s="12"/>
      <c r="C64" s="12"/>
      <c r="D64" s="12"/>
      <c r="E64" s="13"/>
      <c r="F64" s="13"/>
      <c r="G64" s="13"/>
      <c r="H64" s="14"/>
      <c r="I64" s="14"/>
      <c r="J64" s="14"/>
      <c r="K64" s="14"/>
      <c r="L64" s="15"/>
      <c r="N64" s="31"/>
      <c r="O64" s="35"/>
    </row>
    <row r="65" spans="1:15">
      <c r="A65" s="7" t="s">
        <v>5</v>
      </c>
      <c r="B65" s="7"/>
      <c r="C65" s="7"/>
      <c r="D65" s="7"/>
      <c r="E65" s="9"/>
      <c r="F65" s="9"/>
      <c r="G65" s="9"/>
      <c r="H65" s="9"/>
      <c r="I65" s="9"/>
      <c r="J65" s="9"/>
      <c r="K65" s="9"/>
      <c r="L65" s="9"/>
      <c r="N65" s="31"/>
      <c r="O65" s="35"/>
    </row>
    <row r="66" spans="1:15">
      <c r="A66" s="16" t="s">
        <v>6</v>
      </c>
      <c r="B66" s="151" t="s">
        <v>7</v>
      </c>
      <c r="C66" s="152"/>
      <c r="D66" s="151" t="s">
        <v>8</v>
      </c>
      <c r="E66" s="152"/>
      <c r="F66" s="151" t="s">
        <v>9</v>
      </c>
      <c r="G66" s="152"/>
      <c r="H66" s="151" t="s">
        <v>10</v>
      </c>
      <c r="I66" s="152"/>
      <c r="J66" s="151" t="s">
        <v>11</v>
      </c>
      <c r="K66" s="152"/>
      <c r="L66" s="17" t="s">
        <v>12</v>
      </c>
      <c r="N66" s="31"/>
      <c r="O66" s="35"/>
    </row>
    <row r="67" spans="1:15">
      <c r="A67" s="18"/>
      <c r="B67" s="19" t="s">
        <v>13</v>
      </c>
      <c r="C67" s="19" t="s">
        <v>14</v>
      </c>
      <c r="D67" s="19" t="s">
        <v>13</v>
      </c>
      <c r="E67" s="19" t="s">
        <v>14</v>
      </c>
      <c r="F67" s="19" t="s">
        <v>13</v>
      </c>
      <c r="G67" s="19" t="s">
        <v>14</v>
      </c>
      <c r="H67" s="19" t="s">
        <v>13</v>
      </c>
      <c r="I67" s="19" t="s">
        <v>14</v>
      </c>
      <c r="J67" s="19" t="s">
        <v>13</v>
      </c>
      <c r="K67" s="19" t="s">
        <v>14</v>
      </c>
      <c r="L67" s="20" t="s">
        <v>15</v>
      </c>
      <c r="N67" s="31"/>
      <c r="O67" s="35"/>
    </row>
    <row r="68" spans="1:15">
      <c r="A68" s="21" t="s">
        <v>16</v>
      </c>
      <c r="B68" s="22">
        <f>+D68+F68+H68+J68</f>
        <v>0</v>
      </c>
      <c r="C68" s="22">
        <f>+E68+G68+I68+K68</f>
        <v>0</v>
      </c>
      <c r="D68" s="22">
        <f t="shared" ref="D68:K68" si="26">SUM(D69:D71)</f>
        <v>0</v>
      </c>
      <c r="E68" s="22">
        <f t="shared" si="26"/>
        <v>0</v>
      </c>
      <c r="F68" s="22">
        <f t="shared" si="26"/>
        <v>0</v>
      </c>
      <c r="G68" s="22">
        <f t="shared" si="26"/>
        <v>0</v>
      </c>
      <c r="H68" s="22">
        <f t="shared" si="26"/>
        <v>0</v>
      </c>
      <c r="I68" s="22">
        <f t="shared" si="26"/>
        <v>0</v>
      </c>
      <c r="J68" s="22">
        <f t="shared" si="26"/>
        <v>0</v>
      </c>
      <c r="K68" s="22">
        <f t="shared" si="26"/>
        <v>0</v>
      </c>
      <c r="L68" s="23" t="str">
        <f>IF(C68&gt;0,FIXED(C68/B68*100,2),"")</f>
        <v/>
      </c>
      <c r="N68" s="31"/>
      <c r="O68" s="35"/>
    </row>
    <row r="69" spans="1:15">
      <c r="A69" s="24" t="s">
        <v>17</v>
      </c>
      <c r="B69" s="25">
        <f t="shared" ref="B69:C83" si="27">+D69+F69+H69+J69</f>
        <v>0</v>
      </c>
      <c r="C69" s="25">
        <f t="shared" si="27"/>
        <v>0</v>
      </c>
      <c r="D69" s="25">
        <f>+VALUE(FIXED(N69*0.24/1000000,5)*1000000)</f>
        <v>0</v>
      </c>
      <c r="E69" s="25"/>
      <c r="F69" s="25">
        <f>+D69</f>
        <v>0</v>
      </c>
      <c r="G69" s="25"/>
      <c r="H69" s="25">
        <f>+(N69-D69-F69)/2</f>
        <v>0</v>
      </c>
      <c r="I69" s="25"/>
      <c r="J69" s="25">
        <f>+N69-H69-F69-D69</f>
        <v>0</v>
      </c>
      <c r="K69" s="25"/>
      <c r="L69" s="37" t="str">
        <f>IF(C69&gt;0,FIXED(C69/B69*100,2),"")</f>
        <v/>
      </c>
      <c r="N69" s="31"/>
      <c r="O69" s="35"/>
    </row>
    <row r="70" spans="1:15">
      <c r="A70" s="24" t="s">
        <v>18</v>
      </c>
      <c r="B70" s="25">
        <f t="shared" si="27"/>
        <v>0</v>
      </c>
      <c r="C70" s="25">
        <f t="shared" si="27"/>
        <v>0</v>
      </c>
      <c r="D70" s="25"/>
      <c r="E70" s="25"/>
      <c r="F70" s="25"/>
      <c r="G70" s="25"/>
      <c r="H70" s="25"/>
      <c r="I70" s="25"/>
      <c r="J70" s="25"/>
      <c r="K70" s="25"/>
      <c r="L70" s="37" t="str">
        <f t="shared" ref="L70:L84" si="28">IF(C70&gt;0,FIXED(C70/B70*100,2),"")</f>
        <v/>
      </c>
      <c r="N70" s="31"/>
      <c r="O70" s="35"/>
    </row>
    <row r="71" spans="1:15">
      <c r="A71" s="24" t="s">
        <v>140</v>
      </c>
      <c r="B71" s="25">
        <f t="shared" si="27"/>
        <v>0</v>
      </c>
      <c r="C71" s="25">
        <f t="shared" si="27"/>
        <v>0</v>
      </c>
      <c r="D71" s="25"/>
      <c r="E71" s="25"/>
      <c r="F71" s="25"/>
      <c r="G71" s="25"/>
      <c r="H71" s="25"/>
      <c r="I71" s="25"/>
      <c r="J71" s="25"/>
      <c r="K71" s="25"/>
      <c r="L71" s="37" t="str">
        <f t="shared" si="28"/>
        <v/>
      </c>
      <c r="N71" s="31"/>
      <c r="O71" s="35"/>
    </row>
    <row r="72" spans="1:15">
      <c r="A72" s="21" t="s">
        <v>19</v>
      </c>
      <c r="B72" s="22">
        <f t="shared" si="27"/>
        <v>0</v>
      </c>
      <c r="C72" s="22">
        <f t="shared" si="27"/>
        <v>0</v>
      </c>
      <c r="D72" s="22">
        <f t="shared" ref="D72:K72" si="29">+D73</f>
        <v>0</v>
      </c>
      <c r="E72" s="22">
        <f t="shared" si="29"/>
        <v>0</v>
      </c>
      <c r="F72" s="22">
        <f t="shared" si="29"/>
        <v>0</v>
      </c>
      <c r="G72" s="22">
        <f t="shared" si="29"/>
        <v>0</v>
      </c>
      <c r="H72" s="22">
        <f t="shared" si="29"/>
        <v>0</v>
      </c>
      <c r="I72" s="22">
        <f t="shared" si="29"/>
        <v>0</v>
      </c>
      <c r="J72" s="22">
        <f t="shared" si="29"/>
        <v>0</v>
      </c>
      <c r="K72" s="22">
        <f t="shared" si="29"/>
        <v>0</v>
      </c>
      <c r="L72" s="23" t="str">
        <f t="shared" si="28"/>
        <v/>
      </c>
      <c r="N72" s="31"/>
      <c r="O72" s="35"/>
    </row>
    <row r="73" spans="1:15">
      <c r="A73" s="21" t="s">
        <v>20</v>
      </c>
      <c r="B73" s="22">
        <f t="shared" si="27"/>
        <v>0</v>
      </c>
      <c r="C73" s="22">
        <f t="shared" si="27"/>
        <v>0</v>
      </c>
      <c r="D73" s="22">
        <f t="shared" ref="D73:K73" si="30">+D74+D77+D78+D81</f>
        <v>0</v>
      </c>
      <c r="E73" s="22">
        <f t="shared" si="30"/>
        <v>0</v>
      </c>
      <c r="F73" s="22">
        <f t="shared" si="30"/>
        <v>0</v>
      </c>
      <c r="G73" s="22">
        <f t="shared" si="30"/>
        <v>0</v>
      </c>
      <c r="H73" s="22">
        <f t="shared" si="30"/>
        <v>0</v>
      </c>
      <c r="I73" s="22">
        <f t="shared" si="30"/>
        <v>0</v>
      </c>
      <c r="J73" s="22">
        <f t="shared" si="30"/>
        <v>0</v>
      </c>
      <c r="K73" s="22">
        <f t="shared" si="30"/>
        <v>0</v>
      </c>
      <c r="L73" s="23" t="str">
        <f t="shared" si="28"/>
        <v/>
      </c>
      <c r="N73" s="31"/>
      <c r="O73" s="35"/>
    </row>
    <row r="74" spans="1:15">
      <c r="A74" s="21" t="s">
        <v>21</v>
      </c>
      <c r="B74" s="22">
        <f t="shared" si="27"/>
        <v>0</v>
      </c>
      <c r="C74" s="22">
        <f t="shared" si="27"/>
        <v>0</v>
      </c>
      <c r="D74" s="22">
        <f t="shared" ref="D74:K74" si="31">+D75+D76</f>
        <v>0</v>
      </c>
      <c r="E74" s="22">
        <f t="shared" si="31"/>
        <v>0</v>
      </c>
      <c r="F74" s="22">
        <f t="shared" si="31"/>
        <v>0</v>
      </c>
      <c r="G74" s="22">
        <f t="shared" si="31"/>
        <v>0</v>
      </c>
      <c r="H74" s="22">
        <f t="shared" si="31"/>
        <v>0</v>
      </c>
      <c r="I74" s="22">
        <f t="shared" si="31"/>
        <v>0</v>
      </c>
      <c r="J74" s="22">
        <f t="shared" si="31"/>
        <v>0</v>
      </c>
      <c r="K74" s="22">
        <f t="shared" si="31"/>
        <v>0</v>
      </c>
      <c r="L74" s="23" t="str">
        <f t="shared" si="28"/>
        <v/>
      </c>
      <c r="N74" s="31"/>
      <c r="O74" s="35"/>
    </row>
    <row r="75" spans="1:15">
      <c r="A75" s="24" t="s">
        <v>22</v>
      </c>
      <c r="B75" s="25">
        <f t="shared" si="27"/>
        <v>0</v>
      </c>
      <c r="C75" s="25">
        <f t="shared" si="27"/>
        <v>0</v>
      </c>
      <c r="D75" s="25">
        <f>+VALUE(FIXED(N75*0.24/1000000,5)*1000000)</f>
        <v>0</v>
      </c>
      <c r="E75" s="25"/>
      <c r="F75" s="25">
        <f>+D75</f>
        <v>0</v>
      </c>
      <c r="G75" s="25"/>
      <c r="H75" s="25">
        <f>+(N75-D75-F75)/2</f>
        <v>0</v>
      </c>
      <c r="I75" s="25"/>
      <c r="J75" s="25">
        <f>+N75-H75-F75-D75</f>
        <v>0</v>
      </c>
      <c r="K75" s="25"/>
      <c r="L75" s="37" t="str">
        <f t="shared" si="28"/>
        <v/>
      </c>
      <c r="N75" s="31"/>
      <c r="O75" s="35"/>
    </row>
    <row r="76" spans="1:15">
      <c r="A76" s="26" t="s">
        <v>23</v>
      </c>
      <c r="B76" s="25">
        <f t="shared" si="27"/>
        <v>0</v>
      </c>
      <c r="C76" s="25">
        <f t="shared" si="27"/>
        <v>0</v>
      </c>
      <c r="D76" s="25"/>
      <c r="E76" s="25"/>
      <c r="F76" s="25"/>
      <c r="G76" s="25"/>
      <c r="H76" s="25"/>
      <c r="I76" s="25"/>
      <c r="J76" s="25"/>
      <c r="K76" s="27"/>
      <c r="L76" s="37" t="str">
        <f t="shared" si="28"/>
        <v/>
      </c>
      <c r="N76" s="31"/>
      <c r="O76" s="35"/>
    </row>
    <row r="77" spans="1:15">
      <c r="A77" s="24" t="s">
        <v>141</v>
      </c>
      <c r="B77" s="25">
        <f t="shared" si="27"/>
        <v>0</v>
      </c>
      <c r="C77" s="25">
        <f t="shared" si="27"/>
        <v>0</v>
      </c>
      <c r="D77" s="25">
        <f>+VALUE(FIXED(N77*0.24/1000000,5)*1000000)</f>
        <v>0</v>
      </c>
      <c r="E77" s="25"/>
      <c r="F77" s="25">
        <f>+D77</f>
        <v>0</v>
      </c>
      <c r="G77" s="25"/>
      <c r="H77" s="25">
        <f>+(N77-D77-F77)/2</f>
        <v>0</v>
      </c>
      <c r="I77" s="25"/>
      <c r="J77" s="25">
        <f>+N77-H77-F77-D77</f>
        <v>0</v>
      </c>
      <c r="K77" s="25"/>
      <c r="L77" s="37" t="str">
        <f t="shared" si="28"/>
        <v/>
      </c>
      <c r="N77" s="31"/>
      <c r="O77" s="35"/>
    </row>
    <row r="78" spans="1:15">
      <c r="A78" s="21" t="s">
        <v>24</v>
      </c>
      <c r="B78" s="22">
        <f t="shared" si="27"/>
        <v>0</v>
      </c>
      <c r="C78" s="22">
        <f t="shared" si="27"/>
        <v>0</v>
      </c>
      <c r="D78" s="22">
        <f t="shared" ref="D78:K78" si="32">+D79+D80</f>
        <v>0</v>
      </c>
      <c r="E78" s="22">
        <f t="shared" si="32"/>
        <v>0</v>
      </c>
      <c r="F78" s="22">
        <f t="shared" si="32"/>
        <v>0</v>
      </c>
      <c r="G78" s="22">
        <f t="shared" si="32"/>
        <v>0</v>
      </c>
      <c r="H78" s="22">
        <f t="shared" si="32"/>
        <v>0</v>
      </c>
      <c r="I78" s="22">
        <f t="shared" si="32"/>
        <v>0</v>
      </c>
      <c r="J78" s="22">
        <f t="shared" si="32"/>
        <v>0</v>
      </c>
      <c r="K78" s="22">
        <f t="shared" si="32"/>
        <v>0</v>
      </c>
      <c r="L78" s="23" t="str">
        <f t="shared" si="28"/>
        <v/>
      </c>
      <c r="N78" s="31"/>
      <c r="O78" s="35"/>
    </row>
    <row r="79" spans="1:15">
      <c r="A79" s="28" t="s">
        <v>25</v>
      </c>
      <c r="B79" s="25">
        <f t="shared" si="27"/>
        <v>0</v>
      </c>
      <c r="C79" s="25">
        <f t="shared" si="27"/>
        <v>0</v>
      </c>
      <c r="D79" s="27"/>
      <c r="E79" s="27"/>
      <c r="F79" s="27"/>
      <c r="G79" s="27"/>
      <c r="H79" s="27"/>
      <c r="I79" s="27"/>
      <c r="J79" s="27"/>
      <c r="K79" s="27"/>
      <c r="L79" s="37" t="str">
        <f t="shared" si="28"/>
        <v/>
      </c>
      <c r="N79" s="31"/>
      <c r="O79" s="35"/>
    </row>
    <row r="80" spans="1:15">
      <c r="A80" s="28" t="s">
        <v>26</v>
      </c>
      <c r="B80" s="25">
        <f t="shared" si="27"/>
        <v>0</v>
      </c>
      <c r="C80" s="25">
        <f t="shared" si="27"/>
        <v>0</v>
      </c>
      <c r="D80" s="27"/>
      <c r="E80" s="27"/>
      <c r="F80" s="27"/>
      <c r="G80" s="27"/>
      <c r="H80" s="27"/>
      <c r="I80" s="27"/>
      <c r="J80" s="27"/>
      <c r="K80" s="27"/>
      <c r="L80" s="37" t="str">
        <f t="shared" si="28"/>
        <v/>
      </c>
      <c r="N80" s="31"/>
      <c r="O80" s="35"/>
    </row>
    <row r="81" spans="1:15">
      <c r="A81" s="21" t="s">
        <v>27</v>
      </c>
      <c r="B81" s="22">
        <f t="shared" si="27"/>
        <v>0</v>
      </c>
      <c r="C81" s="22">
        <f t="shared" si="27"/>
        <v>0</v>
      </c>
      <c r="D81" s="22">
        <f t="shared" ref="D81:K81" si="33">SUM(D82:D83)</f>
        <v>0</v>
      </c>
      <c r="E81" s="22">
        <f t="shared" si="33"/>
        <v>0</v>
      </c>
      <c r="F81" s="22">
        <f t="shared" si="33"/>
        <v>0</v>
      </c>
      <c r="G81" s="22">
        <f t="shared" si="33"/>
        <v>0</v>
      </c>
      <c r="H81" s="22">
        <f t="shared" si="33"/>
        <v>0</v>
      </c>
      <c r="I81" s="22">
        <f t="shared" si="33"/>
        <v>0</v>
      </c>
      <c r="J81" s="22">
        <f t="shared" si="33"/>
        <v>0</v>
      </c>
      <c r="K81" s="22">
        <f t="shared" si="33"/>
        <v>0</v>
      </c>
      <c r="L81" s="23" t="str">
        <f t="shared" si="28"/>
        <v/>
      </c>
      <c r="N81" s="31"/>
      <c r="O81" s="35"/>
    </row>
    <row r="82" spans="1:15" ht="56.25">
      <c r="A82" s="51" t="s">
        <v>85</v>
      </c>
      <c r="B82" s="68">
        <f t="shared" si="27"/>
        <v>0</v>
      </c>
      <c r="C82" s="68">
        <f t="shared" si="27"/>
        <v>0</v>
      </c>
      <c r="D82" s="68"/>
      <c r="E82" s="68"/>
      <c r="F82" s="68"/>
      <c r="G82" s="68"/>
      <c r="H82" s="68"/>
      <c r="I82" s="68"/>
      <c r="J82" s="68"/>
      <c r="K82" s="68"/>
      <c r="L82" s="37" t="str">
        <f t="shared" si="28"/>
        <v/>
      </c>
      <c r="N82" s="31"/>
      <c r="O82" s="35"/>
    </row>
    <row r="83" spans="1:15" ht="19.5" thickBot="1">
      <c r="A83" s="28" t="s">
        <v>29</v>
      </c>
      <c r="B83" s="25">
        <f t="shared" si="27"/>
        <v>0</v>
      </c>
      <c r="C83" s="25">
        <f t="shared" si="27"/>
        <v>0</v>
      </c>
      <c r="D83" s="25"/>
      <c r="E83" s="25"/>
      <c r="F83" s="25"/>
      <c r="G83" s="25"/>
      <c r="H83" s="25"/>
      <c r="I83" s="25"/>
      <c r="J83" s="25"/>
      <c r="K83" s="25"/>
      <c r="L83" s="37" t="str">
        <f t="shared" si="28"/>
        <v/>
      </c>
      <c r="N83" s="31"/>
      <c r="O83" s="35"/>
    </row>
    <row r="84" spans="1:15">
      <c r="A84" s="29" t="s">
        <v>32</v>
      </c>
      <c r="B84" s="30">
        <f>+B73+B68</f>
        <v>0</v>
      </c>
      <c r="C84" s="30">
        <f>+C73+C68</f>
        <v>0</v>
      </c>
      <c r="D84" s="30">
        <f>+D73+D68</f>
        <v>0</v>
      </c>
      <c r="E84" s="30">
        <f t="shared" ref="E84:K84" si="34">+E73+E68</f>
        <v>0</v>
      </c>
      <c r="F84" s="30">
        <f t="shared" si="34"/>
        <v>0</v>
      </c>
      <c r="G84" s="30">
        <f t="shared" si="34"/>
        <v>0</v>
      </c>
      <c r="H84" s="30">
        <f t="shared" si="34"/>
        <v>0</v>
      </c>
      <c r="I84" s="30">
        <f t="shared" si="34"/>
        <v>0</v>
      </c>
      <c r="J84" s="30">
        <f t="shared" si="34"/>
        <v>0</v>
      </c>
      <c r="K84" s="30">
        <f t="shared" si="34"/>
        <v>0</v>
      </c>
      <c r="L84" s="39" t="str">
        <f t="shared" si="28"/>
        <v/>
      </c>
      <c r="N84" s="31"/>
      <c r="O84" s="35"/>
    </row>
    <row r="85" spans="1:15">
      <c r="N85" s="31"/>
      <c r="O85" s="35"/>
    </row>
    <row r="86" spans="1:15">
      <c r="A86" s="1"/>
      <c r="B86" s="1"/>
      <c r="C86" s="1"/>
      <c r="D86" s="1"/>
      <c r="E86" s="1"/>
      <c r="F86" s="1"/>
      <c r="G86" s="1"/>
      <c r="H86" s="1"/>
      <c r="I86" s="1"/>
      <c r="J86" s="2"/>
      <c r="K86" s="153" t="s">
        <v>0</v>
      </c>
      <c r="L86" s="153"/>
      <c r="N86" s="31"/>
      <c r="O86" s="35"/>
    </row>
    <row r="87" spans="1:15">
      <c r="A87" s="154" t="s">
        <v>142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N87" s="31"/>
      <c r="O87" s="35"/>
    </row>
    <row r="88" spans="1:15">
      <c r="A88" s="3"/>
      <c r="B88" s="3"/>
      <c r="C88" s="3"/>
      <c r="D88" s="3"/>
      <c r="E88" s="3"/>
      <c r="F88" s="3"/>
      <c r="G88" s="3"/>
      <c r="H88" s="3"/>
      <c r="I88" s="3"/>
      <c r="J88" s="3"/>
      <c r="K88" s="155" t="s">
        <v>1</v>
      </c>
      <c r="L88" s="155"/>
      <c r="N88" s="31"/>
      <c r="O88" s="35"/>
    </row>
    <row r="89" spans="1:15">
      <c r="A89" s="156" t="s">
        <v>34</v>
      </c>
      <c r="B89" s="156"/>
      <c r="C89" s="156"/>
      <c r="D89" s="156"/>
      <c r="E89" s="157" t="s">
        <v>2</v>
      </c>
      <c r="F89" s="157"/>
      <c r="G89" s="157"/>
      <c r="H89" s="157"/>
      <c r="I89" s="157"/>
      <c r="J89" s="157"/>
      <c r="K89" s="157"/>
      <c r="L89" s="158"/>
      <c r="N89" s="31"/>
      <c r="O89" s="35"/>
    </row>
    <row r="90" spans="1:15">
      <c r="A90" s="159" t="s">
        <v>60</v>
      </c>
      <c r="B90" s="160"/>
      <c r="C90" s="160"/>
      <c r="D90" s="161"/>
      <c r="E90" s="176" t="s">
        <v>3</v>
      </c>
      <c r="F90" s="176"/>
      <c r="G90" s="176"/>
      <c r="H90" s="4"/>
      <c r="I90" s="4"/>
      <c r="J90" s="4"/>
      <c r="K90" s="4"/>
      <c r="L90" s="5"/>
      <c r="N90" s="31"/>
      <c r="O90" s="35"/>
    </row>
    <row r="91" spans="1:15">
      <c r="A91" s="6" t="s">
        <v>39</v>
      </c>
      <c r="B91" s="7"/>
      <c r="C91" s="7"/>
      <c r="D91" s="8"/>
      <c r="E91" s="177" t="s">
        <v>4</v>
      </c>
      <c r="F91" s="177"/>
      <c r="G91" s="177"/>
      <c r="H91" s="9"/>
      <c r="I91" s="9"/>
      <c r="J91" s="9"/>
      <c r="K91" s="9"/>
      <c r="L91" s="10"/>
      <c r="N91" s="31"/>
      <c r="O91" s="35"/>
    </row>
    <row r="92" spans="1:15">
      <c r="A92" s="11"/>
      <c r="B92" s="12"/>
      <c r="C92" s="12"/>
      <c r="D92" s="12"/>
      <c r="E92" s="13"/>
      <c r="F92" s="13"/>
      <c r="G92" s="13"/>
      <c r="H92" s="14"/>
      <c r="I92" s="14"/>
      <c r="J92" s="14"/>
      <c r="K92" s="14"/>
      <c r="L92" s="15"/>
      <c r="N92" s="31"/>
      <c r="O92" s="35"/>
    </row>
    <row r="93" spans="1:15">
      <c r="A93" s="7" t="s">
        <v>5</v>
      </c>
      <c r="B93" s="7"/>
      <c r="C93" s="7"/>
      <c r="D93" s="7"/>
      <c r="E93" s="9"/>
      <c r="F93" s="9"/>
      <c r="G93" s="9"/>
      <c r="H93" s="9"/>
      <c r="I93" s="9"/>
      <c r="J93" s="9"/>
      <c r="K93" s="9"/>
      <c r="L93" s="9"/>
      <c r="N93" s="31"/>
      <c r="O93" s="35"/>
    </row>
    <row r="94" spans="1:15">
      <c r="A94" s="16" t="s">
        <v>6</v>
      </c>
      <c r="B94" s="151" t="s">
        <v>7</v>
      </c>
      <c r="C94" s="152"/>
      <c r="D94" s="151" t="s">
        <v>8</v>
      </c>
      <c r="E94" s="152"/>
      <c r="F94" s="151" t="s">
        <v>9</v>
      </c>
      <c r="G94" s="152"/>
      <c r="H94" s="151" t="s">
        <v>10</v>
      </c>
      <c r="I94" s="152"/>
      <c r="J94" s="151" t="s">
        <v>11</v>
      </c>
      <c r="K94" s="152"/>
      <c r="L94" s="17" t="s">
        <v>12</v>
      </c>
      <c r="N94" s="31"/>
      <c r="O94" s="35"/>
    </row>
    <row r="95" spans="1:15">
      <c r="A95" s="18"/>
      <c r="B95" s="19" t="s">
        <v>13</v>
      </c>
      <c r="C95" s="19" t="s">
        <v>14</v>
      </c>
      <c r="D95" s="19" t="s">
        <v>13</v>
      </c>
      <c r="E95" s="19" t="s">
        <v>14</v>
      </c>
      <c r="F95" s="19" t="s">
        <v>13</v>
      </c>
      <c r="G95" s="19" t="s">
        <v>14</v>
      </c>
      <c r="H95" s="19" t="s">
        <v>13</v>
      </c>
      <c r="I95" s="19" t="s">
        <v>14</v>
      </c>
      <c r="J95" s="19" t="s">
        <v>13</v>
      </c>
      <c r="K95" s="19" t="s">
        <v>14</v>
      </c>
      <c r="L95" s="20" t="s">
        <v>15</v>
      </c>
      <c r="N95" s="31"/>
      <c r="O95" s="35"/>
    </row>
    <row r="96" spans="1:15">
      <c r="A96" s="21" t="s">
        <v>16</v>
      </c>
      <c r="B96" s="22">
        <f>+D96+F96+H96+J96</f>
        <v>0</v>
      </c>
      <c r="C96" s="22">
        <f>+E96+G96+I96+K96</f>
        <v>0</v>
      </c>
      <c r="D96" s="22">
        <f t="shared" ref="D96:K96" si="35">SUM(D97:D99)</f>
        <v>0</v>
      </c>
      <c r="E96" s="22">
        <f t="shared" si="35"/>
        <v>0</v>
      </c>
      <c r="F96" s="22">
        <f t="shared" si="35"/>
        <v>0</v>
      </c>
      <c r="G96" s="22">
        <f t="shared" si="35"/>
        <v>0</v>
      </c>
      <c r="H96" s="22">
        <f t="shared" si="35"/>
        <v>0</v>
      </c>
      <c r="I96" s="22">
        <f t="shared" si="35"/>
        <v>0</v>
      </c>
      <c r="J96" s="22">
        <f t="shared" si="35"/>
        <v>0</v>
      </c>
      <c r="K96" s="22">
        <f t="shared" si="35"/>
        <v>0</v>
      </c>
      <c r="L96" s="23" t="str">
        <f>IF(C96&gt;0,FIXED(C96/B96*100,2),"")</f>
        <v/>
      </c>
      <c r="N96" s="31"/>
      <c r="O96" s="35"/>
    </row>
    <row r="97" spans="1:15">
      <c r="A97" s="24" t="s">
        <v>17</v>
      </c>
      <c r="B97" s="25">
        <f t="shared" ref="B97:C113" si="36">+D97+F97+H97+J97</f>
        <v>0</v>
      </c>
      <c r="C97" s="25">
        <f t="shared" si="36"/>
        <v>0</v>
      </c>
      <c r="D97" s="25"/>
      <c r="E97" s="25"/>
      <c r="F97" s="25"/>
      <c r="G97" s="25"/>
      <c r="H97" s="25"/>
      <c r="I97" s="25"/>
      <c r="J97" s="25"/>
      <c r="K97" s="25"/>
      <c r="L97" s="37" t="str">
        <f t="shared" ref="L97:L114" si="37">IF(C97&gt;0,FIXED(C97/B97*100,2),"")</f>
        <v/>
      </c>
      <c r="N97" s="31"/>
      <c r="O97" s="35"/>
    </row>
    <row r="98" spans="1:15">
      <c r="A98" s="24" t="s">
        <v>18</v>
      </c>
      <c r="B98" s="25">
        <f t="shared" si="36"/>
        <v>0</v>
      </c>
      <c r="C98" s="25">
        <f t="shared" si="36"/>
        <v>0</v>
      </c>
      <c r="D98" s="25"/>
      <c r="E98" s="25"/>
      <c r="F98" s="25"/>
      <c r="G98" s="25"/>
      <c r="H98" s="25"/>
      <c r="I98" s="25"/>
      <c r="J98" s="25"/>
      <c r="K98" s="25"/>
      <c r="L98" s="37" t="str">
        <f t="shared" si="37"/>
        <v/>
      </c>
      <c r="N98" s="31"/>
      <c r="O98" s="35"/>
    </row>
    <row r="99" spans="1:15">
      <c r="A99" s="24" t="s">
        <v>140</v>
      </c>
      <c r="B99" s="25">
        <f t="shared" si="36"/>
        <v>0</v>
      </c>
      <c r="C99" s="25">
        <f t="shared" si="36"/>
        <v>0</v>
      </c>
      <c r="D99" s="25"/>
      <c r="E99" s="25"/>
      <c r="F99" s="25"/>
      <c r="G99" s="25"/>
      <c r="H99" s="25"/>
      <c r="I99" s="25"/>
      <c r="J99" s="25"/>
      <c r="K99" s="25"/>
      <c r="L99" s="37" t="str">
        <f t="shared" si="37"/>
        <v/>
      </c>
      <c r="N99" s="31"/>
      <c r="O99" s="35"/>
    </row>
    <row r="100" spans="1:15">
      <c r="A100" s="21" t="s">
        <v>19</v>
      </c>
      <c r="B100" s="22">
        <f t="shared" si="36"/>
        <v>0</v>
      </c>
      <c r="C100" s="22">
        <f t="shared" si="36"/>
        <v>0</v>
      </c>
      <c r="D100" s="22">
        <f t="shared" ref="D100:K100" si="38">+D101</f>
        <v>0</v>
      </c>
      <c r="E100" s="22">
        <f t="shared" si="38"/>
        <v>0</v>
      </c>
      <c r="F100" s="22">
        <f t="shared" si="38"/>
        <v>0</v>
      </c>
      <c r="G100" s="22">
        <f t="shared" si="38"/>
        <v>0</v>
      </c>
      <c r="H100" s="22">
        <f t="shared" si="38"/>
        <v>0</v>
      </c>
      <c r="I100" s="22">
        <f t="shared" si="38"/>
        <v>0</v>
      </c>
      <c r="J100" s="22">
        <f t="shared" si="38"/>
        <v>0</v>
      </c>
      <c r="K100" s="22">
        <f t="shared" si="38"/>
        <v>0</v>
      </c>
      <c r="L100" s="23" t="str">
        <f t="shared" si="37"/>
        <v/>
      </c>
      <c r="N100" s="31"/>
      <c r="O100" s="35"/>
    </row>
    <row r="101" spans="1:15">
      <c r="A101" s="21" t="s">
        <v>20</v>
      </c>
      <c r="B101" s="22">
        <f t="shared" si="36"/>
        <v>0</v>
      </c>
      <c r="C101" s="22">
        <f t="shared" si="36"/>
        <v>0</v>
      </c>
      <c r="D101" s="22">
        <f t="shared" ref="D101:K101" si="39">+D102+D105+D106+D109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 t="shared" si="37"/>
        <v/>
      </c>
      <c r="N101" s="31"/>
      <c r="O101" s="35"/>
    </row>
    <row r="102" spans="1:15">
      <c r="A102" s="21" t="s">
        <v>21</v>
      </c>
      <c r="B102" s="22">
        <f t="shared" si="36"/>
        <v>0</v>
      </c>
      <c r="C102" s="22">
        <f t="shared" si="36"/>
        <v>0</v>
      </c>
      <c r="D102" s="22">
        <f t="shared" ref="D102:K102" si="40">+D103+D104</f>
        <v>0</v>
      </c>
      <c r="E102" s="22">
        <f t="shared" si="40"/>
        <v>0</v>
      </c>
      <c r="F102" s="22">
        <f t="shared" si="40"/>
        <v>0</v>
      </c>
      <c r="G102" s="22">
        <f t="shared" si="40"/>
        <v>0</v>
      </c>
      <c r="H102" s="22">
        <f t="shared" si="40"/>
        <v>0</v>
      </c>
      <c r="I102" s="22">
        <f t="shared" si="40"/>
        <v>0</v>
      </c>
      <c r="J102" s="22">
        <f t="shared" si="40"/>
        <v>0</v>
      </c>
      <c r="K102" s="22">
        <f t="shared" si="40"/>
        <v>0</v>
      </c>
      <c r="L102" s="23" t="str">
        <f t="shared" si="37"/>
        <v/>
      </c>
      <c r="N102" s="31"/>
      <c r="O102" s="35"/>
    </row>
    <row r="103" spans="1:15">
      <c r="A103" s="24" t="s">
        <v>22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>
      <c r="A104" s="26" t="s">
        <v>23</v>
      </c>
      <c r="B104" s="25">
        <f t="shared" si="36"/>
        <v>0</v>
      </c>
      <c r="C104" s="25">
        <f t="shared" si="36"/>
        <v>0</v>
      </c>
      <c r="D104" s="27"/>
      <c r="E104" s="27"/>
      <c r="F104" s="27"/>
      <c r="G104" s="27"/>
      <c r="H104" s="27"/>
      <c r="I104" s="27"/>
      <c r="J104" s="27"/>
      <c r="K104" s="27"/>
      <c r="L104" s="37" t="str">
        <f t="shared" si="37"/>
        <v/>
      </c>
      <c r="N104" s="31"/>
      <c r="O104" s="35"/>
    </row>
    <row r="105" spans="1:15">
      <c r="A105" s="24" t="s">
        <v>141</v>
      </c>
      <c r="B105" s="25">
        <f t="shared" si="36"/>
        <v>0</v>
      </c>
      <c r="C105" s="25">
        <f t="shared" si="36"/>
        <v>0</v>
      </c>
      <c r="D105" s="25">
        <f>+VALUE(FIXED(N105*0.24/1000000,5)*1000000)</f>
        <v>0</v>
      </c>
      <c r="E105" s="25"/>
      <c r="F105" s="25">
        <f>+D105</f>
        <v>0</v>
      </c>
      <c r="G105" s="25"/>
      <c r="H105" s="25">
        <f>+(N105-D105-F105)/2</f>
        <v>0</v>
      </c>
      <c r="I105" s="25"/>
      <c r="J105" s="25">
        <f>+N105-H105-F105-D105</f>
        <v>0</v>
      </c>
      <c r="K105" s="25"/>
      <c r="L105" s="37" t="str">
        <f t="shared" si="37"/>
        <v/>
      </c>
      <c r="N105" s="31"/>
      <c r="O105" s="35"/>
    </row>
    <row r="106" spans="1:15">
      <c r="A106" s="21" t="s">
        <v>24</v>
      </c>
      <c r="B106" s="22">
        <f t="shared" si="36"/>
        <v>0</v>
      </c>
      <c r="C106" s="22">
        <f t="shared" si="36"/>
        <v>0</v>
      </c>
      <c r="D106" s="22">
        <f t="shared" ref="D106:K106" si="41">+D107+D108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37"/>
        <v/>
      </c>
      <c r="N106" s="31"/>
      <c r="O106" s="35"/>
    </row>
    <row r="107" spans="1:15">
      <c r="A107" s="28" t="s">
        <v>25</v>
      </c>
      <c r="B107" s="25">
        <f t="shared" si="36"/>
        <v>0</v>
      </c>
      <c r="C107" s="25">
        <f t="shared" si="36"/>
        <v>0</v>
      </c>
      <c r="D107" s="25"/>
      <c r="E107" s="25"/>
      <c r="F107" s="25"/>
      <c r="G107" s="25"/>
      <c r="H107" s="25"/>
      <c r="I107" s="25"/>
      <c r="J107" s="25"/>
      <c r="K107" s="27"/>
      <c r="L107" s="37" t="str">
        <f t="shared" si="37"/>
        <v/>
      </c>
      <c r="N107" s="31"/>
      <c r="O107" s="35"/>
    </row>
    <row r="108" spans="1:15">
      <c r="A108" s="28" t="s">
        <v>26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7"/>
      <c r="L108" s="37" t="str">
        <f t="shared" si="37"/>
        <v/>
      </c>
      <c r="N108" s="31"/>
      <c r="O108" s="35"/>
    </row>
    <row r="109" spans="1:15">
      <c r="A109" s="21" t="s">
        <v>27</v>
      </c>
      <c r="B109" s="22">
        <f t="shared" si="36"/>
        <v>0</v>
      </c>
      <c r="C109" s="22">
        <f t="shared" si="36"/>
        <v>0</v>
      </c>
      <c r="D109" s="22">
        <f t="shared" ref="D109:K109" si="42">SUM(D110:D113)</f>
        <v>0</v>
      </c>
      <c r="E109" s="22">
        <f t="shared" si="42"/>
        <v>0</v>
      </c>
      <c r="F109" s="22">
        <f t="shared" si="42"/>
        <v>0</v>
      </c>
      <c r="G109" s="22">
        <f t="shared" si="42"/>
        <v>0</v>
      </c>
      <c r="H109" s="22">
        <f t="shared" si="42"/>
        <v>0</v>
      </c>
      <c r="I109" s="22">
        <f t="shared" si="42"/>
        <v>0</v>
      </c>
      <c r="J109" s="22">
        <f t="shared" si="42"/>
        <v>0</v>
      </c>
      <c r="K109" s="22">
        <f t="shared" si="42"/>
        <v>0</v>
      </c>
      <c r="L109" s="23" t="str">
        <f t="shared" si="37"/>
        <v/>
      </c>
      <c r="N109" s="31"/>
      <c r="O109" s="35"/>
    </row>
    <row r="110" spans="1:15">
      <c r="A110" s="28" t="s">
        <v>28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>
      <c r="A111" s="28" t="s">
        <v>29</v>
      </c>
      <c r="B111" s="25">
        <f t="shared" si="36"/>
        <v>0</v>
      </c>
      <c r="C111" s="25">
        <f t="shared" si="36"/>
        <v>0</v>
      </c>
      <c r="D111" s="25"/>
      <c r="E111" s="25"/>
      <c r="F111" s="25"/>
      <c r="G111" s="25"/>
      <c r="H111" s="25"/>
      <c r="I111" s="25"/>
      <c r="J111" s="25"/>
      <c r="K111" s="25"/>
      <c r="L111" s="37" t="str">
        <f t="shared" si="37"/>
        <v/>
      </c>
      <c r="N111" s="31"/>
      <c r="O111" s="35"/>
    </row>
    <row r="112" spans="1:15">
      <c r="A112" s="28" t="s">
        <v>30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5"/>
      <c r="L112" s="37" t="str">
        <f t="shared" si="37"/>
        <v/>
      </c>
      <c r="N112" s="31"/>
      <c r="O112" s="35"/>
    </row>
    <row r="113" spans="1:15" ht="19.5" thickBot="1">
      <c r="A113" s="28" t="s">
        <v>31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5"/>
      <c r="L113" s="38" t="str">
        <f t="shared" si="37"/>
        <v/>
      </c>
      <c r="N113" s="31"/>
      <c r="O113" s="35"/>
    </row>
    <row r="114" spans="1:15">
      <c r="A114" s="29" t="s">
        <v>32</v>
      </c>
      <c r="B114" s="30">
        <f>+B101+B96</f>
        <v>0</v>
      </c>
      <c r="C114" s="30">
        <f>+C101+C96</f>
        <v>0</v>
      </c>
      <c r="D114" s="30">
        <f>+D101+D96</f>
        <v>0</v>
      </c>
      <c r="E114" s="30">
        <f t="shared" ref="E114:K114" si="43">+E101+E96</f>
        <v>0</v>
      </c>
      <c r="F114" s="30">
        <f t="shared" si="43"/>
        <v>0</v>
      </c>
      <c r="G114" s="30">
        <f t="shared" si="43"/>
        <v>0</v>
      </c>
      <c r="H114" s="30">
        <f t="shared" si="43"/>
        <v>0</v>
      </c>
      <c r="I114" s="30">
        <f t="shared" si="43"/>
        <v>0</v>
      </c>
      <c r="J114" s="30">
        <f t="shared" si="43"/>
        <v>0</v>
      </c>
      <c r="K114" s="30">
        <f t="shared" si="43"/>
        <v>0</v>
      </c>
      <c r="L114" s="39" t="str">
        <f t="shared" si="37"/>
        <v/>
      </c>
      <c r="N114" s="31"/>
      <c r="O114" s="35"/>
    </row>
  </sheetData>
  <mergeCells count="52">
    <mergeCell ref="H94:I94"/>
    <mergeCell ref="J94:K94"/>
    <mergeCell ref="E91:G91"/>
    <mergeCell ref="B94:C94"/>
    <mergeCell ref="D94:E94"/>
    <mergeCell ref="F94:G94"/>
    <mergeCell ref="K88:L88"/>
    <mergeCell ref="A89:D89"/>
    <mergeCell ref="E89:L89"/>
    <mergeCell ref="A90:D90"/>
    <mergeCell ref="E90:G90"/>
    <mergeCell ref="H66:I66"/>
    <mergeCell ref="J66:K66"/>
    <mergeCell ref="K86:L86"/>
    <mergeCell ref="A87:L87"/>
    <mergeCell ref="E63:G63"/>
    <mergeCell ref="B66:C66"/>
    <mergeCell ref="D66:E66"/>
    <mergeCell ref="F66:G66"/>
    <mergeCell ref="H38:I38"/>
    <mergeCell ref="J38:K38"/>
    <mergeCell ref="A62:D62"/>
    <mergeCell ref="K58:L58"/>
    <mergeCell ref="A59:L59"/>
    <mergeCell ref="K60:L60"/>
    <mergeCell ref="A61:D61"/>
    <mergeCell ref="E61:L61"/>
    <mergeCell ref="E62:G62"/>
    <mergeCell ref="D9:E9"/>
    <mergeCell ref="F9:G9"/>
    <mergeCell ref="E35:G35"/>
    <mergeCell ref="B38:C38"/>
    <mergeCell ref="D38:E38"/>
    <mergeCell ref="F38:G38"/>
    <mergeCell ref="A34:D34"/>
    <mergeCell ref="E34:G34"/>
    <mergeCell ref="K32:L32"/>
    <mergeCell ref="A33:D33"/>
    <mergeCell ref="E33:L33"/>
    <mergeCell ref="K1:L1"/>
    <mergeCell ref="A2:L2"/>
    <mergeCell ref="K3:L3"/>
    <mergeCell ref="A4:D4"/>
    <mergeCell ref="E4:L4"/>
    <mergeCell ref="A5:D5"/>
    <mergeCell ref="E5:G5"/>
    <mergeCell ref="H9:I9"/>
    <mergeCell ref="J9:K9"/>
    <mergeCell ref="K30:L30"/>
    <mergeCell ref="A31:L31"/>
    <mergeCell ref="E6:G6"/>
    <mergeCell ref="B9:C9"/>
  </mergeCells>
  <phoneticPr fontId="5" type="noConversion"/>
  <pageMargins left="0.51181102362204722" right="0.15748031496062992" top="0" bottom="0" header="0.32" footer="0.19685039370078741"/>
  <pageSetup paperSize="9" scale="95" orientation="landscape" r:id="rId1"/>
  <headerFooter alignWithMargins="0">
    <oddHeader>&amp;R&amp;P</oddHeader>
  </headerFooter>
  <rowBreaks count="3" manualBreakCount="3">
    <brk id="29" max="11" man="1"/>
    <brk id="57" max="11" man="1"/>
    <brk id="85" max="11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180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855468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61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83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61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>+D110+D140</f>
        <v>0</v>
      </c>
      <c r="E50" s="25">
        <f t="shared" ref="E50:K50" si="21">+E110+E140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3">+D112+D142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4">+D113</f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6">+D115</f>
        <v>0</v>
      </c>
      <c r="E55" s="25">
        <f t="shared" si="26"/>
        <v>0</v>
      </c>
      <c r="F55" s="25">
        <f t="shared" si="26"/>
        <v>0</v>
      </c>
      <c r="G55" s="25">
        <f t="shared" si="26"/>
        <v>0</v>
      </c>
      <c r="H55" s="25">
        <f t="shared" si="26"/>
        <v>0</v>
      </c>
      <c r="I55" s="25">
        <f t="shared" si="26"/>
        <v>0</v>
      </c>
      <c r="J55" s="25">
        <f t="shared" si="26"/>
        <v>0</v>
      </c>
      <c r="K55" s="25">
        <f t="shared" si="26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6"/>
        <v>0</v>
      </c>
      <c r="E56" s="25">
        <f t="shared" si="26"/>
        <v>0</v>
      </c>
      <c r="F56" s="25">
        <f t="shared" si="26"/>
        <v>0</v>
      </c>
      <c r="G56" s="25">
        <f t="shared" si="26"/>
        <v>0</v>
      </c>
      <c r="H56" s="25">
        <f t="shared" si="26"/>
        <v>0</v>
      </c>
      <c r="I56" s="25">
        <f t="shared" si="26"/>
        <v>0</v>
      </c>
      <c r="J56" s="25">
        <f t="shared" si="26"/>
        <v>0</v>
      </c>
      <c r="K56" s="25">
        <f t="shared" si="26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6"/>
        <v>0</v>
      </c>
      <c r="E57" s="25">
        <f t="shared" si="26"/>
        <v>0</v>
      </c>
      <c r="F57" s="25">
        <f t="shared" si="26"/>
        <v>0</v>
      </c>
      <c r="G57" s="25">
        <f t="shared" si="26"/>
        <v>0</v>
      </c>
      <c r="H57" s="25">
        <f t="shared" si="26"/>
        <v>0</v>
      </c>
      <c r="I57" s="25">
        <f t="shared" si="26"/>
        <v>0</v>
      </c>
      <c r="J57" s="25">
        <f t="shared" si="26"/>
        <v>0</v>
      </c>
      <c r="K57" s="25">
        <f t="shared" si="26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6"/>
        <v>0</v>
      </c>
      <c r="E58" s="25">
        <f t="shared" si="26"/>
        <v>0</v>
      </c>
      <c r="F58" s="25">
        <f t="shared" si="26"/>
        <v>0</v>
      </c>
      <c r="G58" s="25">
        <f t="shared" si="26"/>
        <v>0</v>
      </c>
      <c r="H58" s="25">
        <f t="shared" si="26"/>
        <v>0</v>
      </c>
      <c r="I58" s="25">
        <f t="shared" si="26"/>
        <v>0</v>
      </c>
      <c r="J58" s="25">
        <f t="shared" si="26"/>
        <v>0</v>
      </c>
      <c r="K58" s="25">
        <f t="shared" si="26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37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61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8">+D71+F71+H71+J71</f>
        <v>0</v>
      </c>
      <c r="C71" s="22">
        <f t="shared" si="28"/>
        <v>0</v>
      </c>
      <c r="D71" s="22">
        <f t="shared" ref="D71:K71" si="29">SUM(D72:D74)</f>
        <v>0</v>
      </c>
      <c r="E71" s="22">
        <f t="shared" si="29"/>
        <v>0</v>
      </c>
      <c r="F71" s="22">
        <f t="shared" si="29"/>
        <v>0</v>
      </c>
      <c r="G71" s="22">
        <f t="shared" si="29"/>
        <v>0</v>
      </c>
      <c r="H71" s="22">
        <f t="shared" si="29"/>
        <v>0</v>
      </c>
      <c r="I71" s="22">
        <f t="shared" si="29"/>
        <v>0</v>
      </c>
      <c r="J71" s="22">
        <f t="shared" si="29"/>
        <v>0</v>
      </c>
      <c r="K71" s="22">
        <f t="shared" si="29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8"/>
        <v>0</v>
      </c>
      <c r="C72" s="25">
        <f t="shared" si="28"/>
        <v>0</v>
      </c>
      <c r="D72" s="25">
        <f>+D161</f>
        <v>0</v>
      </c>
      <c r="E72" s="25">
        <f t="shared" ref="E72:K74" si="30">+E161</f>
        <v>0</v>
      </c>
      <c r="F72" s="25">
        <f t="shared" si="30"/>
        <v>0</v>
      </c>
      <c r="G72" s="25">
        <f t="shared" si="30"/>
        <v>0</v>
      </c>
      <c r="H72" s="25">
        <f t="shared" si="30"/>
        <v>0</v>
      </c>
      <c r="I72" s="25">
        <f t="shared" si="30"/>
        <v>0</v>
      </c>
      <c r="J72" s="25">
        <f t="shared" si="30"/>
        <v>0</v>
      </c>
      <c r="K72" s="25">
        <f t="shared" si="30"/>
        <v>0</v>
      </c>
      <c r="L72" s="37" t="str">
        <f t="shared" ref="L72:L89" si="31">IF(C72&gt;0,FIXED(C72/B72*100,2),"")</f>
        <v/>
      </c>
      <c r="N72" s="31"/>
      <c r="O72" s="35"/>
    </row>
    <row r="73" spans="1:15">
      <c r="A73" s="24" t="s">
        <v>18</v>
      </c>
      <c r="B73" s="25">
        <f t="shared" si="28"/>
        <v>0</v>
      </c>
      <c r="C73" s="25">
        <f t="shared" si="28"/>
        <v>0</v>
      </c>
      <c r="D73" s="25">
        <f>+D162</f>
        <v>0</v>
      </c>
      <c r="E73" s="25">
        <f t="shared" si="30"/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31"/>
        <v/>
      </c>
      <c r="N73" s="31"/>
      <c r="O73" s="35"/>
    </row>
    <row r="74" spans="1:15">
      <c r="A74" s="24" t="s">
        <v>140</v>
      </c>
      <c r="B74" s="25">
        <f t="shared" si="28"/>
        <v>0</v>
      </c>
      <c r="C74" s="25">
        <f t="shared" si="28"/>
        <v>0</v>
      </c>
      <c r="D74" s="25">
        <f>+D163</f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31"/>
        <v/>
      </c>
      <c r="N74" s="31"/>
      <c r="O74" s="35"/>
    </row>
    <row r="75" spans="1:1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32">+D76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1"/>
        <v/>
      </c>
      <c r="N75" s="31"/>
      <c r="O75" s="35"/>
    </row>
    <row r="76" spans="1:1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3">+D77+D80+D81+D84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1"/>
        <v/>
      </c>
      <c r="N76" s="31"/>
      <c r="O76" s="35"/>
    </row>
    <row r="77" spans="1:1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4">+D78+D79</f>
        <v>0</v>
      </c>
      <c r="E77" s="22">
        <f t="shared" si="34"/>
        <v>0</v>
      </c>
      <c r="F77" s="22">
        <f t="shared" si="34"/>
        <v>0</v>
      </c>
      <c r="G77" s="22">
        <f t="shared" si="34"/>
        <v>0</v>
      </c>
      <c r="H77" s="22">
        <f t="shared" si="34"/>
        <v>0</v>
      </c>
      <c r="I77" s="22">
        <f t="shared" si="34"/>
        <v>0</v>
      </c>
      <c r="J77" s="22">
        <f t="shared" si="34"/>
        <v>0</v>
      </c>
      <c r="K77" s="22">
        <f t="shared" si="34"/>
        <v>0</v>
      </c>
      <c r="L77" s="23" t="str">
        <f t="shared" si="31"/>
        <v/>
      </c>
      <c r="N77" s="31"/>
      <c r="O77" s="35"/>
    </row>
    <row r="78" spans="1:15">
      <c r="A78" s="24" t="s">
        <v>22</v>
      </c>
      <c r="B78" s="25">
        <f t="shared" si="28"/>
        <v>0</v>
      </c>
      <c r="C78" s="25">
        <f t="shared" si="28"/>
        <v>0</v>
      </c>
      <c r="D78" s="25">
        <f>+D167</f>
        <v>0</v>
      </c>
      <c r="E78" s="25">
        <f t="shared" ref="E78:K80" si="35">+E167</f>
        <v>0</v>
      </c>
      <c r="F78" s="25">
        <f t="shared" si="35"/>
        <v>0</v>
      </c>
      <c r="G78" s="25">
        <f t="shared" si="35"/>
        <v>0</v>
      </c>
      <c r="H78" s="25">
        <f t="shared" si="35"/>
        <v>0</v>
      </c>
      <c r="I78" s="25">
        <f t="shared" si="35"/>
        <v>0</v>
      </c>
      <c r="J78" s="25">
        <f t="shared" si="35"/>
        <v>0</v>
      </c>
      <c r="K78" s="25">
        <f t="shared" si="35"/>
        <v>0</v>
      </c>
      <c r="L78" s="37" t="str">
        <f t="shared" si="31"/>
        <v/>
      </c>
      <c r="N78" s="31"/>
      <c r="O78" s="35"/>
    </row>
    <row r="79" spans="1:15">
      <c r="A79" s="26" t="s">
        <v>23</v>
      </c>
      <c r="B79" s="25">
        <f t="shared" si="28"/>
        <v>0</v>
      </c>
      <c r="C79" s="25">
        <f t="shared" si="28"/>
        <v>0</v>
      </c>
      <c r="D79" s="25">
        <f>+D168</f>
        <v>0</v>
      </c>
      <c r="E79" s="25">
        <f t="shared" si="35"/>
        <v>0</v>
      </c>
      <c r="F79" s="25">
        <f t="shared" si="35"/>
        <v>0</v>
      </c>
      <c r="G79" s="25">
        <f t="shared" si="35"/>
        <v>0</v>
      </c>
      <c r="H79" s="25">
        <f t="shared" si="35"/>
        <v>0</v>
      </c>
      <c r="I79" s="25">
        <f t="shared" si="35"/>
        <v>0</v>
      </c>
      <c r="J79" s="25">
        <f t="shared" si="35"/>
        <v>0</v>
      </c>
      <c r="K79" s="25">
        <f t="shared" si="35"/>
        <v>0</v>
      </c>
      <c r="L79" s="37" t="str">
        <f t="shared" si="31"/>
        <v/>
      </c>
      <c r="N79" s="31"/>
      <c r="O79" s="35"/>
    </row>
    <row r="80" spans="1:15">
      <c r="A80" s="24" t="s">
        <v>141</v>
      </c>
      <c r="B80" s="25">
        <f t="shared" si="28"/>
        <v>0</v>
      </c>
      <c r="C80" s="25">
        <f t="shared" si="28"/>
        <v>0</v>
      </c>
      <c r="D80" s="25">
        <f>+D169</f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1"/>
        <v/>
      </c>
      <c r="N80" s="31"/>
      <c r="O80" s="35"/>
    </row>
    <row r="81" spans="1:1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6">+D82+D83</f>
        <v>0</v>
      </c>
      <c r="E81" s="22">
        <f t="shared" si="36"/>
        <v>0</v>
      </c>
      <c r="F81" s="22">
        <f t="shared" si="36"/>
        <v>0</v>
      </c>
      <c r="G81" s="22">
        <f t="shared" si="36"/>
        <v>0</v>
      </c>
      <c r="H81" s="22">
        <f t="shared" si="36"/>
        <v>0</v>
      </c>
      <c r="I81" s="22">
        <f t="shared" si="36"/>
        <v>0</v>
      </c>
      <c r="J81" s="22">
        <f t="shared" si="36"/>
        <v>0</v>
      </c>
      <c r="K81" s="22">
        <f t="shared" si="36"/>
        <v>0</v>
      </c>
      <c r="L81" s="23" t="str">
        <f t="shared" si="31"/>
        <v/>
      </c>
      <c r="N81" s="31"/>
      <c r="O81" s="35"/>
    </row>
    <row r="82" spans="1:15">
      <c r="A82" s="28" t="s">
        <v>25</v>
      </c>
      <c r="B82" s="25">
        <f t="shared" si="28"/>
        <v>0</v>
      </c>
      <c r="C82" s="25">
        <f t="shared" si="28"/>
        <v>0</v>
      </c>
      <c r="D82" s="25">
        <f>+D171</f>
        <v>0</v>
      </c>
      <c r="E82" s="25">
        <f t="shared" ref="E82:K83" si="37">+E171</f>
        <v>0</v>
      </c>
      <c r="F82" s="25">
        <f t="shared" si="37"/>
        <v>0</v>
      </c>
      <c r="G82" s="25">
        <f t="shared" si="37"/>
        <v>0</v>
      </c>
      <c r="H82" s="25">
        <f t="shared" si="37"/>
        <v>0</v>
      </c>
      <c r="I82" s="25">
        <f t="shared" si="37"/>
        <v>0</v>
      </c>
      <c r="J82" s="25">
        <f t="shared" si="37"/>
        <v>0</v>
      </c>
      <c r="K82" s="25">
        <f t="shared" si="37"/>
        <v>0</v>
      </c>
      <c r="L82" s="37" t="str">
        <f t="shared" si="31"/>
        <v/>
      </c>
      <c r="N82" s="31"/>
      <c r="O82" s="35"/>
    </row>
    <row r="83" spans="1:15">
      <c r="A83" s="28" t="s">
        <v>26</v>
      </c>
      <c r="B83" s="25">
        <f t="shared" si="28"/>
        <v>0</v>
      </c>
      <c r="C83" s="25">
        <f t="shared" si="28"/>
        <v>0</v>
      </c>
      <c r="D83" s="25">
        <f>+D172</f>
        <v>0</v>
      </c>
      <c r="E83" s="25">
        <f t="shared" si="37"/>
        <v>0</v>
      </c>
      <c r="F83" s="25">
        <f t="shared" si="37"/>
        <v>0</v>
      </c>
      <c r="G83" s="25">
        <f t="shared" si="37"/>
        <v>0</v>
      </c>
      <c r="H83" s="25">
        <f t="shared" si="37"/>
        <v>0</v>
      </c>
      <c r="I83" s="25">
        <f t="shared" si="37"/>
        <v>0</v>
      </c>
      <c r="J83" s="25">
        <f t="shared" si="37"/>
        <v>0</v>
      </c>
      <c r="K83" s="25">
        <f t="shared" si="37"/>
        <v>0</v>
      </c>
      <c r="L83" s="37" t="str">
        <f t="shared" si="31"/>
        <v/>
      </c>
      <c r="N83" s="31"/>
      <c r="O83" s="35"/>
    </row>
    <row r="84" spans="1:1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8">SUM(D85:D88)</f>
        <v>0</v>
      </c>
      <c r="E84" s="22">
        <f t="shared" si="38"/>
        <v>0</v>
      </c>
      <c r="F84" s="22">
        <f t="shared" si="38"/>
        <v>0</v>
      </c>
      <c r="G84" s="22">
        <f t="shared" si="38"/>
        <v>0</v>
      </c>
      <c r="H84" s="22">
        <f t="shared" si="38"/>
        <v>0</v>
      </c>
      <c r="I84" s="22">
        <f t="shared" si="38"/>
        <v>0</v>
      </c>
      <c r="J84" s="22">
        <f t="shared" si="38"/>
        <v>0</v>
      </c>
      <c r="K84" s="22">
        <f t="shared" si="38"/>
        <v>0</v>
      </c>
      <c r="L84" s="23" t="str">
        <f t="shared" si="31"/>
        <v/>
      </c>
      <c r="N84" s="31"/>
      <c r="O84" s="35"/>
    </row>
    <row r="85" spans="1:15">
      <c r="A85" s="28" t="s">
        <v>83</v>
      </c>
      <c r="B85" s="25">
        <f t="shared" si="28"/>
        <v>0</v>
      </c>
      <c r="C85" s="25">
        <f t="shared" si="28"/>
        <v>0</v>
      </c>
      <c r="D85" s="25">
        <f>+D174</f>
        <v>0</v>
      </c>
      <c r="E85" s="25">
        <f>+E174</f>
        <v>0</v>
      </c>
      <c r="F85" s="25">
        <f t="shared" ref="E85:K88" si="39">+F174</f>
        <v>0</v>
      </c>
      <c r="G85" s="25">
        <f t="shared" si="39"/>
        <v>0</v>
      </c>
      <c r="H85" s="25">
        <f t="shared" si="39"/>
        <v>0</v>
      </c>
      <c r="I85" s="25">
        <f t="shared" si="39"/>
        <v>0</v>
      </c>
      <c r="J85" s="25">
        <f t="shared" si="39"/>
        <v>0</v>
      </c>
      <c r="K85" s="25">
        <f t="shared" si="39"/>
        <v>0</v>
      </c>
      <c r="L85" s="37" t="str">
        <f t="shared" si="31"/>
        <v/>
      </c>
      <c r="N85" s="31"/>
      <c r="O85" s="35"/>
    </row>
    <row r="86" spans="1:15">
      <c r="A86" s="28" t="s">
        <v>29</v>
      </c>
      <c r="B86" s="25">
        <f t="shared" si="28"/>
        <v>0</v>
      </c>
      <c r="C86" s="25">
        <f t="shared" si="28"/>
        <v>0</v>
      </c>
      <c r="D86" s="25">
        <f>+D175</f>
        <v>0</v>
      </c>
      <c r="E86" s="25">
        <f t="shared" si="39"/>
        <v>0</v>
      </c>
      <c r="F86" s="25">
        <f t="shared" si="39"/>
        <v>0</v>
      </c>
      <c r="G86" s="25">
        <f t="shared" si="39"/>
        <v>0</v>
      </c>
      <c r="H86" s="25">
        <f t="shared" si="39"/>
        <v>0</v>
      </c>
      <c r="I86" s="25">
        <f t="shared" si="39"/>
        <v>0</v>
      </c>
      <c r="J86" s="25">
        <f t="shared" si="39"/>
        <v>0</v>
      </c>
      <c r="K86" s="25">
        <f t="shared" si="39"/>
        <v>0</v>
      </c>
      <c r="L86" s="37" t="str">
        <f t="shared" si="31"/>
        <v/>
      </c>
      <c r="N86" s="31"/>
      <c r="O86" s="35"/>
    </row>
    <row r="87" spans="1:15">
      <c r="A87" s="28" t="s">
        <v>30</v>
      </c>
      <c r="B87" s="25">
        <f t="shared" si="28"/>
        <v>0</v>
      </c>
      <c r="C87" s="25">
        <f t="shared" si="28"/>
        <v>0</v>
      </c>
      <c r="D87" s="25">
        <f>+D176</f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1"/>
        <v/>
      </c>
      <c r="N87" s="31"/>
      <c r="O87" s="35"/>
    </row>
    <row r="88" spans="1:15" ht="19.5" thickBot="1">
      <c r="A88" s="28" t="s">
        <v>31</v>
      </c>
      <c r="B88" s="25">
        <f t="shared" si="28"/>
        <v>0</v>
      </c>
      <c r="C88" s="25">
        <f t="shared" si="28"/>
        <v>0</v>
      </c>
      <c r="D88" s="25">
        <f>+D177</f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8" t="str">
        <f t="shared" si="31"/>
        <v/>
      </c>
      <c r="N88" s="31"/>
      <c r="O88" s="35"/>
    </row>
    <row r="89" spans="1:15">
      <c r="A89" s="29" t="s">
        <v>32</v>
      </c>
      <c r="B89" s="30">
        <f t="shared" ref="B89:K89" si="40">+B76+B71</f>
        <v>0</v>
      </c>
      <c r="C89" s="30">
        <f t="shared" si="40"/>
        <v>0</v>
      </c>
      <c r="D89" s="30">
        <f t="shared" si="40"/>
        <v>0</v>
      </c>
      <c r="E89" s="30">
        <f t="shared" si="40"/>
        <v>0</v>
      </c>
      <c r="F89" s="30">
        <f t="shared" si="40"/>
        <v>0</v>
      </c>
      <c r="G89" s="30">
        <f t="shared" si="40"/>
        <v>0</v>
      </c>
      <c r="H89" s="30">
        <f t="shared" si="40"/>
        <v>0</v>
      </c>
      <c r="I89" s="30">
        <f t="shared" si="40"/>
        <v>0</v>
      </c>
      <c r="J89" s="30">
        <f t="shared" si="40"/>
        <v>0</v>
      </c>
      <c r="K89" s="30">
        <f t="shared" si="40"/>
        <v>0</v>
      </c>
      <c r="L89" s="39" t="str">
        <f t="shared" si="31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61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1">SUM(D102:D104)</f>
        <v>0</v>
      </c>
      <c r="E101" s="22">
        <f t="shared" si="41"/>
        <v>0</v>
      </c>
      <c r="F101" s="22">
        <f t="shared" si="41"/>
        <v>0</v>
      </c>
      <c r="G101" s="22">
        <f t="shared" si="41"/>
        <v>0</v>
      </c>
      <c r="H101" s="22">
        <f t="shared" si="41"/>
        <v>0</v>
      </c>
      <c r="I101" s="22">
        <f t="shared" si="41"/>
        <v>0</v>
      </c>
      <c r="J101" s="22">
        <f t="shared" si="41"/>
        <v>0</v>
      </c>
      <c r="K101" s="22">
        <f t="shared" si="41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42">+D102+F102+H102+J102</f>
        <v>0</v>
      </c>
      <c r="C102" s="25">
        <f t="shared" si="42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3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2"/>
        <v>0</v>
      </c>
      <c r="C103" s="25">
        <f t="shared" si="42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3"/>
        <v/>
      </c>
      <c r="N103" s="31"/>
      <c r="O103" s="35"/>
    </row>
    <row r="104" spans="1:15">
      <c r="A104" s="24" t="s">
        <v>140</v>
      </c>
      <c r="B104" s="25">
        <f t="shared" si="42"/>
        <v>0</v>
      </c>
      <c r="C104" s="25">
        <f t="shared" si="42"/>
        <v>0</v>
      </c>
      <c r="D104" s="25">
        <f>+N104/4-(N104*0.001)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+N104-D104-F104-H104</f>
        <v>0</v>
      </c>
      <c r="K104" s="25"/>
      <c r="L104" s="37" t="str">
        <f t="shared" si="43"/>
        <v/>
      </c>
      <c r="N104" s="31"/>
      <c r="O104" s="35"/>
    </row>
    <row r="105" spans="1:15">
      <c r="A105" s="21" t="s">
        <v>19</v>
      </c>
      <c r="B105" s="22">
        <f t="shared" si="42"/>
        <v>0</v>
      </c>
      <c r="C105" s="22">
        <f t="shared" si="42"/>
        <v>0</v>
      </c>
      <c r="D105" s="22">
        <f t="shared" ref="D105:K105" si="44">+D106</f>
        <v>0</v>
      </c>
      <c r="E105" s="22">
        <f t="shared" si="44"/>
        <v>0</v>
      </c>
      <c r="F105" s="22">
        <f t="shared" si="44"/>
        <v>0</v>
      </c>
      <c r="G105" s="22">
        <f t="shared" si="44"/>
        <v>0</v>
      </c>
      <c r="H105" s="22">
        <f t="shared" si="44"/>
        <v>0</v>
      </c>
      <c r="I105" s="22">
        <f t="shared" si="44"/>
        <v>0</v>
      </c>
      <c r="J105" s="22">
        <f t="shared" si="44"/>
        <v>0</v>
      </c>
      <c r="K105" s="22">
        <f t="shared" si="44"/>
        <v>0</v>
      </c>
      <c r="L105" s="23" t="str">
        <f t="shared" si="43"/>
        <v/>
      </c>
      <c r="N105" s="31"/>
      <c r="O105" s="35"/>
    </row>
    <row r="106" spans="1:15">
      <c r="A106" s="21" t="s">
        <v>20</v>
      </c>
      <c r="B106" s="22">
        <f t="shared" si="42"/>
        <v>0</v>
      </c>
      <c r="C106" s="22">
        <f t="shared" si="42"/>
        <v>0</v>
      </c>
      <c r="D106" s="22">
        <f t="shared" ref="D106:K106" si="45">+D107+D110+D111+D114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si="43"/>
        <v/>
      </c>
      <c r="N106" s="31"/>
      <c r="O106" s="35"/>
    </row>
    <row r="107" spans="1:15">
      <c r="A107" s="21" t="s">
        <v>21</v>
      </c>
      <c r="B107" s="22">
        <f t="shared" si="42"/>
        <v>0</v>
      </c>
      <c r="C107" s="22">
        <f t="shared" si="42"/>
        <v>0</v>
      </c>
      <c r="D107" s="22">
        <f t="shared" ref="D107:K107" si="46">+D108+D109</f>
        <v>0</v>
      </c>
      <c r="E107" s="22">
        <f t="shared" si="46"/>
        <v>0</v>
      </c>
      <c r="F107" s="22">
        <f t="shared" si="46"/>
        <v>0</v>
      </c>
      <c r="G107" s="22">
        <f t="shared" si="46"/>
        <v>0</v>
      </c>
      <c r="H107" s="22">
        <f t="shared" si="46"/>
        <v>0</v>
      </c>
      <c r="I107" s="22">
        <f t="shared" si="46"/>
        <v>0</v>
      </c>
      <c r="J107" s="22">
        <f t="shared" si="46"/>
        <v>0</v>
      </c>
      <c r="K107" s="22">
        <f t="shared" si="46"/>
        <v>0</v>
      </c>
      <c r="L107" s="23" t="str">
        <f t="shared" si="43"/>
        <v/>
      </c>
      <c r="N107" s="31"/>
      <c r="O107" s="35"/>
    </row>
    <row r="108" spans="1:15">
      <c r="A108" s="24" t="s">
        <v>22</v>
      </c>
      <c r="B108" s="25">
        <f t="shared" si="42"/>
        <v>0</v>
      </c>
      <c r="C108" s="25">
        <f t="shared" si="42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3"/>
        <v/>
      </c>
      <c r="N108" s="31"/>
      <c r="O108" s="35"/>
    </row>
    <row r="109" spans="1:15">
      <c r="A109" s="26" t="s">
        <v>23</v>
      </c>
      <c r="B109" s="25">
        <f t="shared" si="42"/>
        <v>0</v>
      </c>
      <c r="C109" s="25">
        <f t="shared" si="42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3"/>
        <v/>
      </c>
      <c r="N109" s="31"/>
      <c r="O109" s="35"/>
    </row>
    <row r="110" spans="1:15">
      <c r="A110" s="24" t="s">
        <v>141</v>
      </c>
      <c r="B110" s="25">
        <f t="shared" si="42"/>
        <v>0</v>
      </c>
      <c r="C110" s="25">
        <f t="shared" si="42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3"/>
        <v/>
      </c>
      <c r="N110" s="31"/>
      <c r="O110" s="35"/>
    </row>
    <row r="111" spans="1:15">
      <c r="A111" s="21" t="s">
        <v>24</v>
      </c>
      <c r="B111" s="22">
        <f t="shared" si="42"/>
        <v>0</v>
      </c>
      <c r="C111" s="22">
        <f t="shared" si="42"/>
        <v>0</v>
      </c>
      <c r="D111" s="22">
        <f t="shared" ref="D111:K111" si="47">+D112+D113</f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0</v>
      </c>
      <c r="K111" s="22">
        <f t="shared" si="47"/>
        <v>0</v>
      </c>
      <c r="L111" s="23" t="str">
        <f t="shared" si="43"/>
        <v/>
      </c>
      <c r="N111" s="31"/>
      <c r="O111" s="35"/>
    </row>
    <row r="112" spans="1:15">
      <c r="A112" s="28" t="s">
        <v>25</v>
      </c>
      <c r="B112" s="25">
        <f t="shared" si="42"/>
        <v>0</v>
      </c>
      <c r="C112" s="25">
        <f t="shared" si="42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3"/>
        <v/>
      </c>
      <c r="N112" s="31"/>
      <c r="O112" s="35"/>
    </row>
    <row r="113" spans="1:15">
      <c r="A113" s="28" t="s">
        <v>26</v>
      </c>
      <c r="B113" s="25">
        <f t="shared" si="42"/>
        <v>0</v>
      </c>
      <c r="C113" s="25">
        <f t="shared" si="42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3"/>
        <v/>
      </c>
      <c r="N113" s="31"/>
      <c r="O113" s="35"/>
    </row>
    <row r="114" spans="1:15">
      <c r="A114" s="21" t="s">
        <v>27</v>
      </c>
      <c r="B114" s="22">
        <f t="shared" si="42"/>
        <v>0</v>
      </c>
      <c r="C114" s="22">
        <f t="shared" si="42"/>
        <v>0</v>
      </c>
      <c r="D114" s="22">
        <f t="shared" ref="D114:K114" si="48">SUM(D115:D118)</f>
        <v>0</v>
      </c>
      <c r="E114" s="22">
        <f t="shared" si="48"/>
        <v>0</v>
      </c>
      <c r="F114" s="22">
        <f t="shared" si="48"/>
        <v>0</v>
      </c>
      <c r="G114" s="22">
        <f t="shared" si="48"/>
        <v>0</v>
      </c>
      <c r="H114" s="22">
        <f t="shared" si="48"/>
        <v>0</v>
      </c>
      <c r="I114" s="22">
        <f t="shared" si="48"/>
        <v>0</v>
      </c>
      <c r="J114" s="22">
        <f t="shared" si="48"/>
        <v>0</v>
      </c>
      <c r="K114" s="22">
        <f t="shared" si="48"/>
        <v>0</v>
      </c>
      <c r="L114" s="23" t="str">
        <f t="shared" si="43"/>
        <v/>
      </c>
      <c r="N114" s="31"/>
      <c r="O114" s="35"/>
    </row>
    <row r="115" spans="1:15">
      <c r="A115" s="28" t="s">
        <v>28</v>
      </c>
      <c r="B115" s="25">
        <f t="shared" si="42"/>
        <v>0</v>
      </c>
      <c r="C115" s="25">
        <f t="shared" si="42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3"/>
        <v/>
      </c>
      <c r="N115" s="31"/>
      <c r="O115" s="35"/>
    </row>
    <row r="116" spans="1:15">
      <c r="A116" s="28" t="s">
        <v>29</v>
      </c>
      <c r="B116" s="25">
        <f t="shared" si="42"/>
        <v>0</v>
      </c>
      <c r="C116" s="25">
        <f t="shared" si="42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3"/>
        <v/>
      </c>
      <c r="N116" s="31"/>
      <c r="O116" s="35"/>
    </row>
    <row r="117" spans="1:15">
      <c r="A117" s="28" t="s">
        <v>30</v>
      </c>
      <c r="B117" s="25">
        <f t="shared" si="42"/>
        <v>0</v>
      </c>
      <c r="C117" s="25">
        <f t="shared" si="42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3"/>
        <v/>
      </c>
      <c r="N117" s="31"/>
      <c r="O117" s="35"/>
    </row>
    <row r="118" spans="1:15" ht="19.5" thickBot="1">
      <c r="A118" s="28" t="s">
        <v>31</v>
      </c>
      <c r="B118" s="25">
        <f t="shared" si="42"/>
        <v>0</v>
      </c>
      <c r="C118" s="25">
        <f t="shared" si="42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3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9">+E106+E101</f>
        <v>0</v>
      </c>
      <c r="F119" s="30">
        <f t="shared" si="49"/>
        <v>0</v>
      </c>
      <c r="G119" s="30">
        <f t="shared" si="49"/>
        <v>0</v>
      </c>
      <c r="H119" s="30">
        <f t="shared" si="49"/>
        <v>0</v>
      </c>
      <c r="I119" s="30">
        <f t="shared" si="49"/>
        <v>0</v>
      </c>
      <c r="J119" s="30">
        <f t="shared" si="49"/>
        <v>0</v>
      </c>
      <c r="K119" s="30">
        <f t="shared" si="49"/>
        <v>0</v>
      </c>
      <c r="L119" s="39" t="str">
        <f t="shared" si="43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">
        <v>34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">
        <v>61</v>
      </c>
      <c r="B125" s="160"/>
      <c r="C125" s="160"/>
      <c r="D125" s="161"/>
      <c r="E125" s="176" t="s">
        <v>3</v>
      </c>
      <c r="F125" s="176"/>
      <c r="G125" s="176"/>
      <c r="H125" s="119"/>
      <c r="I125" s="119"/>
      <c r="J125" s="119"/>
      <c r="K125" s="119"/>
      <c r="L125" s="5"/>
      <c r="N125" s="31"/>
      <c r="O125" s="35"/>
    </row>
    <row r="126" spans="1:15">
      <c r="A126" s="6" t="s">
        <v>114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0">SUM(D132:D134)</f>
        <v>0</v>
      </c>
      <c r="E131" s="22">
        <f t="shared" si="50"/>
        <v>0</v>
      </c>
      <c r="F131" s="22">
        <f t="shared" si="50"/>
        <v>0</v>
      </c>
      <c r="G131" s="22">
        <f t="shared" si="50"/>
        <v>0</v>
      </c>
      <c r="H131" s="22">
        <f t="shared" si="50"/>
        <v>0</v>
      </c>
      <c r="I131" s="22">
        <f t="shared" si="50"/>
        <v>0</v>
      </c>
      <c r="J131" s="22">
        <f t="shared" si="50"/>
        <v>0</v>
      </c>
      <c r="K131" s="22">
        <f t="shared" si="50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B148" si="51">+D132+F132+H132+J132</f>
        <v>0</v>
      </c>
      <c r="C132" s="25">
        <f t="shared" ref="C132:C148" si="52">+E132+G132+I132+K132</f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53">IF(C132&gt;0,FIXED(C132/B132*100,2),"")</f>
        <v/>
      </c>
      <c r="N132" s="31"/>
      <c r="O132" s="35"/>
    </row>
    <row r="133" spans="1:15">
      <c r="A133" s="24" t="s">
        <v>18</v>
      </c>
      <c r="B133" s="25">
        <f t="shared" si="51"/>
        <v>0</v>
      </c>
      <c r="C133" s="25">
        <f t="shared" si="52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53"/>
        <v/>
      </c>
      <c r="N133" s="31"/>
      <c r="O133" s="35"/>
    </row>
    <row r="134" spans="1:15">
      <c r="A134" s="24" t="s">
        <v>140</v>
      </c>
      <c r="B134" s="25">
        <f t="shared" si="51"/>
        <v>0</v>
      </c>
      <c r="C134" s="25">
        <f t="shared" si="52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3"/>
        <v/>
      </c>
      <c r="N134" s="31"/>
      <c r="O134" s="35"/>
    </row>
    <row r="135" spans="1:15">
      <c r="A135" s="21" t="s">
        <v>19</v>
      </c>
      <c r="B135" s="22">
        <f t="shared" si="51"/>
        <v>0</v>
      </c>
      <c r="C135" s="22">
        <f t="shared" si="52"/>
        <v>0</v>
      </c>
      <c r="D135" s="22">
        <f t="shared" ref="D135:K135" si="54">+D136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 t="shared" si="53"/>
        <v/>
      </c>
      <c r="N135" s="31"/>
      <c r="O135" s="35"/>
    </row>
    <row r="136" spans="1:15">
      <c r="A136" s="21" t="s">
        <v>20</v>
      </c>
      <c r="B136" s="22">
        <f t="shared" si="51"/>
        <v>0</v>
      </c>
      <c r="C136" s="22">
        <f t="shared" si="52"/>
        <v>0</v>
      </c>
      <c r="D136" s="22">
        <f t="shared" ref="D136:K136" si="55">+D137+D140+D141+D144</f>
        <v>0</v>
      </c>
      <c r="E136" s="22">
        <f t="shared" si="55"/>
        <v>0</v>
      </c>
      <c r="F136" s="22">
        <f t="shared" si="55"/>
        <v>0</v>
      </c>
      <c r="G136" s="22">
        <f t="shared" si="55"/>
        <v>0</v>
      </c>
      <c r="H136" s="22">
        <f t="shared" si="55"/>
        <v>0</v>
      </c>
      <c r="I136" s="22">
        <f t="shared" si="55"/>
        <v>0</v>
      </c>
      <c r="J136" s="22">
        <f t="shared" si="55"/>
        <v>0</v>
      </c>
      <c r="K136" s="22">
        <f t="shared" si="55"/>
        <v>0</v>
      </c>
      <c r="L136" s="23" t="str">
        <f t="shared" si="53"/>
        <v/>
      </c>
      <c r="N136" s="31"/>
      <c r="O136" s="35"/>
    </row>
    <row r="137" spans="1:15">
      <c r="A137" s="21" t="s">
        <v>21</v>
      </c>
      <c r="B137" s="22">
        <f t="shared" si="51"/>
        <v>0</v>
      </c>
      <c r="C137" s="22">
        <f t="shared" si="52"/>
        <v>0</v>
      </c>
      <c r="D137" s="22">
        <f t="shared" ref="D137:K137" si="56">+D138+D139</f>
        <v>0</v>
      </c>
      <c r="E137" s="22">
        <f t="shared" si="56"/>
        <v>0</v>
      </c>
      <c r="F137" s="22">
        <f t="shared" si="56"/>
        <v>0</v>
      </c>
      <c r="G137" s="22">
        <f t="shared" si="56"/>
        <v>0</v>
      </c>
      <c r="H137" s="22">
        <f t="shared" si="56"/>
        <v>0</v>
      </c>
      <c r="I137" s="22">
        <f t="shared" si="56"/>
        <v>0</v>
      </c>
      <c r="J137" s="22">
        <f t="shared" si="56"/>
        <v>0</v>
      </c>
      <c r="K137" s="22">
        <f t="shared" si="56"/>
        <v>0</v>
      </c>
      <c r="L137" s="23" t="str">
        <f t="shared" si="53"/>
        <v/>
      </c>
      <c r="N137" s="31"/>
      <c r="O137" s="35"/>
    </row>
    <row r="138" spans="1:15">
      <c r="A138" s="24" t="s">
        <v>22</v>
      </c>
      <c r="B138" s="25">
        <f t="shared" si="51"/>
        <v>0</v>
      </c>
      <c r="C138" s="25">
        <f t="shared" si="52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3"/>
        <v/>
      </c>
      <c r="N138" s="31"/>
      <c r="O138" s="35"/>
    </row>
    <row r="139" spans="1:15">
      <c r="A139" s="26" t="s">
        <v>23</v>
      </c>
      <c r="B139" s="25">
        <f t="shared" si="51"/>
        <v>0</v>
      </c>
      <c r="C139" s="25">
        <f t="shared" si="52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3"/>
        <v/>
      </c>
      <c r="N139" s="31"/>
      <c r="O139" s="35"/>
    </row>
    <row r="140" spans="1:15">
      <c r="A140" s="24" t="s">
        <v>141</v>
      </c>
      <c r="B140" s="25">
        <f t="shared" si="51"/>
        <v>0</v>
      </c>
      <c r="C140" s="25">
        <f t="shared" si="52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53"/>
        <v/>
      </c>
      <c r="N140" s="31"/>
      <c r="O140" s="35"/>
    </row>
    <row r="141" spans="1:15">
      <c r="A141" s="21" t="s">
        <v>24</v>
      </c>
      <c r="B141" s="22">
        <f t="shared" si="51"/>
        <v>0</v>
      </c>
      <c r="C141" s="22">
        <f t="shared" si="52"/>
        <v>0</v>
      </c>
      <c r="D141" s="22">
        <f t="shared" ref="D141:K141" si="57">+D142+D143</f>
        <v>0</v>
      </c>
      <c r="E141" s="22">
        <f t="shared" si="57"/>
        <v>0</v>
      </c>
      <c r="F141" s="22">
        <f t="shared" si="57"/>
        <v>0</v>
      </c>
      <c r="G141" s="22">
        <f t="shared" si="57"/>
        <v>0</v>
      </c>
      <c r="H141" s="22">
        <f t="shared" si="57"/>
        <v>0</v>
      </c>
      <c r="I141" s="22">
        <f t="shared" si="57"/>
        <v>0</v>
      </c>
      <c r="J141" s="22">
        <f t="shared" si="57"/>
        <v>0</v>
      </c>
      <c r="K141" s="22">
        <f t="shared" si="57"/>
        <v>0</v>
      </c>
      <c r="L141" s="23" t="str">
        <f t="shared" si="53"/>
        <v/>
      </c>
      <c r="N141" s="31"/>
      <c r="O141" s="35"/>
    </row>
    <row r="142" spans="1:15">
      <c r="A142" s="28" t="s">
        <v>25</v>
      </c>
      <c r="B142" s="25">
        <f t="shared" si="51"/>
        <v>0</v>
      </c>
      <c r="C142" s="25">
        <f t="shared" si="52"/>
        <v>0</v>
      </c>
      <c r="D142" s="27"/>
      <c r="E142" s="27"/>
      <c r="F142" s="27"/>
      <c r="G142" s="27"/>
      <c r="H142" s="27"/>
      <c r="I142" s="27"/>
      <c r="J142" s="27"/>
      <c r="K142" s="27"/>
      <c r="L142" s="37"/>
      <c r="N142" s="31"/>
      <c r="O142" s="35"/>
    </row>
    <row r="143" spans="1:15">
      <c r="A143" s="28" t="s">
        <v>26</v>
      </c>
      <c r="B143" s="25">
        <f t="shared" si="51"/>
        <v>0</v>
      </c>
      <c r="C143" s="25">
        <f t="shared" si="52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3"/>
        <v/>
      </c>
      <c r="N143" s="31"/>
      <c r="O143" s="35"/>
    </row>
    <row r="144" spans="1:15">
      <c r="A144" s="21" t="s">
        <v>27</v>
      </c>
      <c r="B144" s="22">
        <f t="shared" si="51"/>
        <v>0</v>
      </c>
      <c r="C144" s="22">
        <f t="shared" si="52"/>
        <v>0</v>
      </c>
      <c r="D144" s="22">
        <f t="shared" ref="D144:K144" si="58">SUM(D145:D148)</f>
        <v>0</v>
      </c>
      <c r="E144" s="22">
        <f t="shared" si="58"/>
        <v>0</v>
      </c>
      <c r="F144" s="22">
        <f t="shared" si="58"/>
        <v>0</v>
      </c>
      <c r="G144" s="22">
        <f t="shared" si="58"/>
        <v>0</v>
      </c>
      <c r="H144" s="22">
        <f t="shared" si="58"/>
        <v>0</v>
      </c>
      <c r="I144" s="22">
        <f t="shared" si="58"/>
        <v>0</v>
      </c>
      <c r="J144" s="22">
        <f t="shared" si="58"/>
        <v>0</v>
      </c>
      <c r="K144" s="22">
        <f t="shared" si="58"/>
        <v>0</v>
      </c>
      <c r="L144" s="23" t="str">
        <f t="shared" si="53"/>
        <v/>
      </c>
      <c r="N144" s="31"/>
      <c r="O144" s="35"/>
    </row>
    <row r="145" spans="1:15">
      <c r="A145" s="28" t="s">
        <v>28</v>
      </c>
      <c r="B145" s="25">
        <f t="shared" si="51"/>
        <v>0</v>
      </c>
      <c r="C145" s="25">
        <f t="shared" si="52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3"/>
        <v/>
      </c>
      <c r="N145" s="31"/>
      <c r="O145" s="35"/>
    </row>
    <row r="146" spans="1:15">
      <c r="A146" s="28" t="s">
        <v>29</v>
      </c>
      <c r="B146" s="25">
        <f t="shared" si="51"/>
        <v>0</v>
      </c>
      <c r="C146" s="25">
        <f t="shared" si="52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3"/>
        <v/>
      </c>
      <c r="N146" s="31"/>
      <c r="O146" s="35"/>
    </row>
    <row r="147" spans="1:15">
      <c r="A147" s="28" t="s">
        <v>30</v>
      </c>
      <c r="B147" s="25">
        <f t="shared" si="51"/>
        <v>0</v>
      </c>
      <c r="C147" s="25">
        <f t="shared" si="52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3"/>
        <v/>
      </c>
      <c r="N147" s="31"/>
      <c r="O147" s="35"/>
    </row>
    <row r="148" spans="1:15" ht="19.5" thickBot="1">
      <c r="A148" s="28" t="s">
        <v>31</v>
      </c>
      <c r="B148" s="25">
        <f t="shared" si="51"/>
        <v>0</v>
      </c>
      <c r="C148" s="25">
        <f t="shared" si="52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3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9">+E136+E131</f>
        <v>0</v>
      </c>
      <c r="F149" s="30">
        <f t="shared" si="59"/>
        <v>0</v>
      </c>
      <c r="G149" s="30">
        <f t="shared" si="59"/>
        <v>0</v>
      </c>
      <c r="H149" s="30">
        <f t="shared" si="59"/>
        <v>0</v>
      </c>
      <c r="I149" s="30">
        <f t="shared" si="59"/>
        <v>0</v>
      </c>
      <c r="J149" s="30">
        <f t="shared" si="59"/>
        <v>0</v>
      </c>
      <c r="K149" s="30">
        <f t="shared" si="59"/>
        <v>0</v>
      </c>
      <c r="L149" s="39" t="str">
        <f t="shared" si="53"/>
        <v/>
      </c>
      <c r="N149" s="31"/>
      <c r="O149" s="35"/>
    </row>
    <row r="150" spans="1:15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153" t="s">
        <v>0</v>
      </c>
      <c r="L150" s="153"/>
      <c r="N150" s="31"/>
      <c r="O150" s="35"/>
    </row>
    <row r="151" spans="1:15">
      <c r="A151" s="154" t="s">
        <v>142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N151" s="31"/>
      <c r="O151" s="35"/>
    </row>
    <row r="152" spans="1: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55" t="s">
        <v>1</v>
      </c>
      <c r="L152" s="155"/>
      <c r="N152" s="31"/>
      <c r="O152" s="35"/>
    </row>
    <row r="153" spans="1:15">
      <c r="A153" s="156" t="s">
        <v>37</v>
      </c>
      <c r="B153" s="156"/>
      <c r="C153" s="156"/>
      <c r="D153" s="156"/>
      <c r="E153" s="157" t="s">
        <v>2</v>
      </c>
      <c r="F153" s="157"/>
      <c r="G153" s="157"/>
      <c r="H153" s="157"/>
      <c r="I153" s="157"/>
      <c r="J153" s="157"/>
      <c r="K153" s="157"/>
      <c r="L153" s="158"/>
      <c r="N153" s="31"/>
      <c r="O153" s="35"/>
    </row>
    <row r="154" spans="1:15">
      <c r="A154" s="159" t="s">
        <v>61</v>
      </c>
      <c r="B154" s="160"/>
      <c r="C154" s="160"/>
      <c r="D154" s="161"/>
      <c r="E154" s="176" t="s">
        <v>3</v>
      </c>
      <c r="F154" s="176"/>
      <c r="G154" s="176"/>
      <c r="H154" s="4"/>
      <c r="I154" s="4"/>
      <c r="J154" s="4"/>
      <c r="K154" s="4"/>
      <c r="L154" s="5"/>
      <c r="N154" s="31"/>
      <c r="O154" s="35"/>
    </row>
    <row r="155" spans="1:15">
      <c r="A155" s="6" t="s">
        <v>43</v>
      </c>
      <c r="B155" s="7"/>
      <c r="C155" s="7"/>
      <c r="D155" s="8"/>
      <c r="E155" s="177" t="s">
        <v>4</v>
      </c>
      <c r="F155" s="177"/>
      <c r="G155" s="177"/>
      <c r="H155" s="9"/>
      <c r="I155" s="9"/>
      <c r="J155" s="9"/>
      <c r="K155" s="9"/>
      <c r="L155" s="10"/>
      <c r="N155" s="31"/>
      <c r="O155" s="35"/>
    </row>
    <row r="156" spans="1:15">
      <c r="A156" s="11"/>
      <c r="B156" s="12"/>
      <c r="C156" s="12"/>
      <c r="D156" s="12"/>
      <c r="E156" s="13"/>
      <c r="F156" s="13"/>
      <c r="G156" s="13"/>
      <c r="H156" s="14"/>
      <c r="I156" s="14"/>
      <c r="J156" s="14"/>
      <c r="K156" s="14"/>
      <c r="L156" s="15"/>
      <c r="N156" s="31"/>
      <c r="O156" s="35"/>
    </row>
    <row r="157" spans="1:15">
      <c r="A157" s="7" t="s">
        <v>5</v>
      </c>
      <c r="B157" s="7"/>
      <c r="C157" s="7"/>
      <c r="D157" s="7"/>
      <c r="E157" s="9"/>
      <c r="F157" s="9"/>
      <c r="G157" s="9"/>
      <c r="H157" s="9"/>
      <c r="I157" s="9"/>
      <c r="J157" s="9"/>
      <c r="K157" s="9"/>
      <c r="L157" s="9"/>
      <c r="N157" s="31"/>
      <c r="O157" s="35"/>
    </row>
    <row r="158" spans="1:15">
      <c r="A158" s="16" t="s">
        <v>6</v>
      </c>
      <c r="B158" s="151" t="s">
        <v>7</v>
      </c>
      <c r="C158" s="152"/>
      <c r="D158" s="151" t="s">
        <v>8</v>
      </c>
      <c r="E158" s="152"/>
      <c r="F158" s="151" t="s">
        <v>9</v>
      </c>
      <c r="G158" s="152"/>
      <c r="H158" s="151" t="s">
        <v>10</v>
      </c>
      <c r="I158" s="152"/>
      <c r="J158" s="151" t="s">
        <v>11</v>
      </c>
      <c r="K158" s="152"/>
      <c r="L158" s="17" t="s">
        <v>12</v>
      </c>
      <c r="N158" s="31"/>
      <c r="O158" s="35"/>
    </row>
    <row r="159" spans="1:15">
      <c r="A159" s="18"/>
      <c r="B159" s="19" t="s">
        <v>13</v>
      </c>
      <c r="C159" s="19" t="s">
        <v>14</v>
      </c>
      <c r="D159" s="19" t="s">
        <v>13</v>
      </c>
      <c r="E159" s="19" t="s">
        <v>14</v>
      </c>
      <c r="F159" s="19" t="s">
        <v>13</v>
      </c>
      <c r="G159" s="19" t="s">
        <v>14</v>
      </c>
      <c r="H159" s="19" t="s">
        <v>13</v>
      </c>
      <c r="I159" s="19" t="s">
        <v>14</v>
      </c>
      <c r="J159" s="19" t="s">
        <v>13</v>
      </c>
      <c r="K159" s="19" t="s">
        <v>14</v>
      </c>
      <c r="L159" s="20" t="s">
        <v>15</v>
      </c>
      <c r="N159" s="31"/>
      <c r="O159" s="35"/>
    </row>
    <row r="160" spans="1:15">
      <c r="A160" s="21" t="s">
        <v>16</v>
      </c>
      <c r="B160" s="22">
        <f t="shared" ref="B160:C177" si="60">+D160+F160+H160+J160</f>
        <v>0</v>
      </c>
      <c r="C160" s="22">
        <f t="shared" si="60"/>
        <v>0</v>
      </c>
      <c r="D160" s="22">
        <f t="shared" ref="D160:K160" si="61">SUM(D161:D163)</f>
        <v>0</v>
      </c>
      <c r="E160" s="22">
        <f t="shared" si="61"/>
        <v>0</v>
      </c>
      <c r="F160" s="22">
        <f t="shared" si="61"/>
        <v>0</v>
      </c>
      <c r="G160" s="22">
        <f t="shared" si="61"/>
        <v>0</v>
      </c>
      <c r="H160" s="22">
        <f t="shared" si="61"/>
        <v>0</v>
      </c>
      <c r="I160" s="22">
        <f t="shared" si="61"/>
        <v>0</v>
      </c>
      <c r="J160" s="22">
        <f t="shared" si="61"/>
        <v>0</v>
      </c>
      <c r="K160" s="22">
        <f t="shared" si="61"/>
        <v>0</v>
      </c>
      <c r="L160" s="23" t="str">
        <f>IF(C160&gt;0,FIXED(C160/B160*100,2),"")</f>
        <v/>
      </c>
      <c r="N160" s="31"/>
      <c r="O160" s="35"/>
    </row>
    <row r="161" spans="1:15">
      <c r="A161" s="24" t="s">
        <v>17</v>
      </c>
      <c r="B161" s="25">
        <f t="shared" si="60"/>
        <v>0</v>
      </c>
      <c r="C161" s="25">
        <f t="shared" si="60"/>
        <v>0</v>
      </c>
      <c r="D161" s="25"/>
      <c r="E161" s="25"/>
      <c r="F161" s="25"/>
      <c r="G161" s="25"/>
      <c r="H161" s="25"/>
      <c r="I161" s="25"/>
      <c r="J161" s="25"/>
      <c r="K161" s="25"/>
      <c r="L161" s="37" t="str">
        <f t="shared" ref="L161:L178" si="62">IF(C161&gt;0,FIXED(C161/B161*100,2),"")</f>
        <v/>
      </c>
      <c r="N161" s="31"/>
      <c r="O161" s="35"/>
    </row>
    <row r="162" spans="1:15">
      <c r="A162" s="24" t="s">
        <v>18</v>
      </c>
      <c r="B162" s="25">
        <f t="shared" si="60"/>
        <v>0</v>
      </c>
      <c r="C162" s="25">
        <f t="shared" si="60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si="62"/>
        <v/>
      </c>
      <c r="N162" s="31"/>
      <c r="O162" s="35"/>
    </row>
    <row r="163" spans="1:15">
      <c r="A163" s="24" t="s">
        <v>140</v>
      </c>
      <c r="B163" s="25">
        <f t="shared" si="60"/>
        <v>0</v>
      </c>
      <c r="C163" s="25">
        <f t="shared" si="60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2"/>
        <v/>
      </c>
      <c r="N163" s="31"/>
      <c r="O163" s="35"/>
    </row>
    <row r="164" spans="1:15">
      <c r="A164" s="21" t="s">
        <v>19</v>
      </c>
      <c r="B164" s="22">
        <f t="shared" si="60"/>
        <v>0</v>
      </c>
      <c r="C164" s="22">
        <f t="shared" si="60"/>
        <v>0</v>
      </c>
      <c r="D164" s="22">
        <f t="shared" ref="D164:K164" si="63">+D165</f>
        <v>0</v>
      </c>
      <c r="E164" s="22">
        <f t="shared" si="63"/>
        <v>0</v>
      </c>
      <c r="F164" s="22">
        <f t="shared" si="63"/>
        <v>0</v>
      </c>
      <c r="G164" s="22">
        <f t="shared" si="63"/>
        <v>0</v>
      </c>
      <c r="H164" s="22">
        <f t="shared" si="63"/>
        <v>0</v>
      </c>
      <c r="I164" s="22">
        <f t="shared" si="63"/>
        <v>0</v>
      </c>
      <c r="J164" s="22">
        <f t="shared" si="63"/>
        <v>0</v>
      </c>
      <c r="K164" s="22">
        <f t="shared" si="63"/>
        <v>0</v>
      </c>
      <c r="L164" s="23" t="str">
        <f t="shared" si="62"/>
        <v/>
      </c>
      <c r="N164" s="31"/>
      <c r="O164" s="35"/>
    </row>
    <row r="165" spans="1:15">
      <c r="A165" s="21" t="s">
        <v>20</v>
      </c>
      <c r="B165" s="22">
        <f t="shared" si="60"/>
        <v>0</v>
      </c>
      <c r="C165" s="22">
        <f t="shared" si="60"/>
        <v>0</v>
      </c>
      <c r="D165" s="22">
        <f t="shared" ref="D165:K165" si="64">+D166+D169+D170+D173</f>
        <v>0</v>
      </c>
      <c r="E165" s="22">
        <f t="shared" si="64"/>
        <v>0</v>
      </c>
      <c r="F165" s="22">
        <f t="shared" si="64"/>
        <v>0</v>
      </c>
      <c r="G165" s="22">
        <f t="shared" si="64"/>
        <v>0</v>
      </c>
      <c r="H165" s="22">
        <f t="shared" si="64"/>
        <v>0</v>
      </c>
      <c r="I165" s="22">
        <f t="shared" si="64"/>
        <v>0</v>
      </c>
      <c r="J165" s="22">
        <f t="shared" si="64"/>
        <v>0</v>
      </c>
      <c r="K165" s="22">
        <f t="shared" si="64"/>
        <v>0</v>
      </c>
      <c r="L165" s="23" t="str">
        <f t="shared" si="62"/>
        <v/>
      </c>
      <c r="N165" s="31"/>
      <c r="O165" s="35"/>
    </row>
    <row r="166" spans="1:15">
      <c r="A166" s="21" t="s">
        <v>21</v>
      </c>
      <c r="B166" s="22">
        <f t="shared" si="60"/>
        <v>0</v>
      </c>
      <c r="C166" s="22">
        <f t="shared" si="60"/>
        <v>0</v>
      </c>
      <c r="D166" s="22">
        <f t="shared" ref="D166:K166" si="65">+D167+D168</f>
        <v>0</v>
      </c>
      <c r="E166" s="22">
        <f t="shared" si="65"/>
        <v>0</v>
      </c>
      <c r="F166" s="22">
        <f t="shared" si="65"/>
        <v>0</v>
      </c>
      <c r="G166" s="22">
        <f t="shared" si="65"/>
        <v>0</v>
      </c>
      <c r="H166" s="22">
        <f t="shared" si="65"/>
        <v>0</v>
      </c>
      <c r="I166" s="22">
        <f t="shared" si="65"/>
        <v>0</v>
      </c>
      <c r="J166" s="22">
        <f t="shared" si="65"/>
        <v>0</v>
      </c>
      <c r="K166" s="22">
        <f t="shared" si="65"/>
        <v>0</v>
      </c>
      <c r="L166" s="23" t="str">
        <f t="shared" si="62"/>
        <v/>
      </c>
      <c r="N166" s="31"/>
      <c r="O166" s="35"/>
    </row>
    <row r="167" spans="1:15">
      <c r="A167" s="24" t="s">
        <v>22</v>
      </c>
      <c r="B167" s="25">
        <f t="shared" si="60"/>
        <v>0</v>
      </c>
      <c r="C167" s="25">
        <f t="shared" si="60"/>
        <v>0</v>
      </c>
      <c r="D167" s="25">
        <f>+N167/4-(N167*0.001)</f>
        <v>0</v>
      </c>
      <c r="E167" s="25"/>
      <c r="F167" s="25">
        <f>+D167</f>
        <v>0</v>
      </c>
      <c r="G167" s="25"/>
      <c r="H167" s="25">
        <f>+(N167-D167-F167)/2</f>
        <v>0</v>
      </c>
      <c r="I167" s="25"/>
      <c r="J167" s="25">
        <f>+N167-D167-F167-H167</f>
        <v>0</v>
      </c>
      <c r="K167" s="25"/>
      <c r="L167" s="37" t="str">
        <f t="shared" si="62"/>
        <v/>
      </c>
      <c r="N167" s="31"/>
      <c r="O167" s="35"/>
    </row>
    <row r="168" spans="1:15">
      <c r="A168" s="26" t="s">
        <v>23</v>
      </c>
      <c r="B168" s="25">
        <f t="shared" si="60"/>
        <v>0</v>
      </c>
      <c r="C168" s="25">
        <f t="shared" si="60"/>
        <v>0</v>
      </c>
      <c r="D168" s="25"/>
      <c r="E168" s="25"/>
      <c r="F168" s="25"/>
      <c r="G168" s="25"/>
      <c r="H168" s="25"/>
      <c r="I168" s="25"/>
      <c r="J168" s="25"/>
      <c r="K168" s="27"/>
      <c r="L168" s="37" t="str">
        <f t="shared" si="62"/>
        <v/>
      </c>
      <c r="N168" s="31"/>
      <c r="O168" s="35"/>
    </row>
    <row r="169" spans="1:15">
      <c r="A169" s="24" t="s">
        <v>141</v>
      </c>
      <c r="B169" s="25">
        <f t="shared" si="60"/>
        <v>0</v>
      </c>
      <c r="C169" s="25">
        <f t="shared" si="60"/>
        <v>0</v>
      </c>
      <c r="D169" s="25">
        <f>+N169*0.15</f>
        <v>0</v>
      </c>
      <c r="E169" s="25"/>
      <c r="F169" s="25">
        <f>+N169*0.3</f>
        <v>0</v>
      </c>
      <c r="G169" s="25"/>
      <c r="H169" s="25">
        <f>+N169*0.3</f>
        <v>0</v>
      </c>
      <c r="I169" s="25"/>
      <c r="J169" s="25">
        <f>+N169-D169-F169-H169</f>
        <v>0</v>
      </c>
      <c r="K169" s="25"/>
      <c r="L169" s="37" t="str">
        <f t="shared" si="62"/>
        <v/>
      </c>
      <c r="N169" s="31"/>
      <c r="O169" s="35"/>
    </row>
    <row r="170" spans="1:15">
      <c r="A170" s="21" t="s">
        <v>24</v>
      </c>
      <c r="B170" s="22">
        <f t="shared" si="60"/>
        <v>0</v>
      </c>
      <c r="C170" s="22">
        <f t="shared" si="60"/>
        <v>0</v>
      </c>
      <c r="D170" s="22">
        <f t="shared" ref="D170:K170" si="66">+D171+D172</f>
        <v>0</v>
      </c>
      <c r="E170" s="22">
        <f t="shared" si="66"/>
        <v>0</v>
      </c>
      <c r="F170" s="22">
        <f t="shared" si="66"/>
        <v>0</v>
      </c>
      <c r="G170" s="22">
        <f t="shared" si="66"/>
        <v>0</v>
      </c>
      <c r="H170" s="22">
        <f t="shared" si="66"/>
        <v>0</v>
      </c>
      <c r="I170" s="22">
        <f t="shared" si="66"/>
        <v>0</v>
      </c>
      <c r="J170" s="22">
        <f t="shared" si="66"/>
        <v>0</v>
      </c>
      <c r="K170" s="22">
        <f t="shared" si="66"/>
        <v>0</v>
      </c>
      <c r="L170" s="23" t="str">
        <f t="shared" si="62"/>
        <v/>
      </c>
      <c r="N170" s="31"/>
      <c r="O170" s="35"/>
    </row>
    <row r="171" spans="1:15">
      <c r="A171" s="28" t="s">
        <v>25</v>
      </c>
      <c r="B171" s="25">
        <f t="shared" si="60"/>
        <v>0</v>
      </c>
      <c r="C171" s="25">
        <f t="shared" si="60"/>
        <v>0</v>
      </c>
      <c r="D171" s="27"/>
      <c r="E171" s="27"/>
      <c r="F171" s="27"/>
      <c r="G171" s="27"/>
      <c r="H171" s="27"/>
      <c r="I171" s="27"/>
      <c r="J171" s="27"/>
      <c r="K171" s="27"/>
      <c r="L171" s="37" t="str">
        <f t="shared" si="62"/>
        <v/>
      </c>
      <c r="N171" s="31"/>
      <c r="O171" s="35"/>
    </row>
    <row r="172" spans="1:15">
      <c r="A172" s="28" t="s">
        <v>26</v>
      </c>
      <c r="B172" s="25">
        <f t="shared" si="60"/>
        <v>0</v>
      </c>
      <c r="C172" s="25">
        <f t="shared" si="60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2"/>
        <v/>
      </c>
      <c r="N172" s="31"/>
      <c r="O172" s="35"/>
    </row>
    <row r="173" spans="1:15">
      <c r="A173" s="21" t="s">
        <v>27</v>
      </c>
      <c r="B173" s="22">
        <f t="shared" si="60"/>
        <v>0</v>
      </c>
      <c r="C173" s="22">
        <f t="shared" si="60"/>
        <v>0</v>
      </c>
      <c r="D173" s="22">
        <f t="shared" ref="D173:K173" si="67">SUM(D174:D177)</f>
        <v>0</v>
      </c>
      <c r="E173" s="22">
        <f t="shared" si="67"/>
        <v>0</v>
      </c>
      <c r="F173" s="22">
        <f t="shared" si="67"/>
        <v>0</v>
      </c>
      <c r="G173" s="22">
        <f t="shared" si="67"/>
        <v>0</v>
      </c>
      <c r="H173" s="22">
        <f t="shared" si="67"/>
        <v>0</v>
      </c>
      <c r="I173" s="22">
        <f t="shared" si="67"/>
        <v>0</v>
      </c>
      <c r="J173" s="22">
        <f t="shared" si="67"/>
        <v>0</v>
      </c>
      <c r="K173" s="22">
        <f t="shared" si="67"/>
        <v>0</v>
      </c>
      <c r="L173" s="23" t="str">
        <f t="shared" si="62"/>
        <v/>
      </c>
      <c r="N173" s="31"/>
      <c r="O173" s="35"/>
    </row>
    <row r="174" spans="1:15">
      <c r="A174" s="28" t="s">
        <v>83</v>
      </c>
      <c r="B174" s="25">
        <f t="shared" si="60"/>
        <v>0</v>
      </c>
      <c r="C174" s="25">
        <f t="shared" si="60"/>
        <v>0</v>
      </c>
      <c r="D174" s="25">
        <f>+N174/2</f>
        <v>0</v>
      </c>
      <c r="E174" s="25"/>
      <c r="F174" s="25"/>
      <c r="G174" s="25"/>
      <c r="H174" s="25">
        <f>+D174</f>
        <v>0</v>
      </c>
      <c r="I174" s="25"/>
      <c r="J174" s="25"/>
      <c r="K174" s="25"/>
      <c r="L174" s="37" t="str">
        <f t="shared" si="62"/>
        <v/>
      </c>
      <c r="N174" s="31"/>
      <c r="O174" s="35"/>
    </row>
    <row r="175" spans="1:15">
      <c r="A175" s="28" t="s">
        <v>29</v>
      </c>
      <c r="B175" s="25">
        <f t="shared" si="60"/>
        <v>0</v>
      </c>
      <c r="C175" s="25">
        <f t="shared" si="60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2"/>
        <v/>
      </c>
      <c r="N175" s="31"/>
      <c r="O175" s="35"/>
    </row>
    <row r="176" spans="1:15">
      <c r="A176" s="28" t="s">
        <v>30</v>
      </c>
      <c r="B176" s="25">
        <f t="shared" si="60"/>
        <v>0</v>
      </c>
      <c r="C176" s="25">
        <f t="shared" si="60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2"/>
        <v/>
      </c>
      <c r="N176" s="31"/>
      <c r="O176" s="35"/>
    </row>
    <row r="177" spans="1:15" ht="19.5" thickBot="1">
      <c r="A177" s="28" t="s">
        <v>31</v>
      </c>
      <c r="B177" s="25">
        <f t="shared" si="60"/>
        <v>0</v>
      </c>
      <c r="C177" s="25">
        <f t="shared" si="60"/>
        <v>0</v>
      </c>
      <c r="D177" s="25"/>
      <c r="E177" s="25"/>
      <c r="F177" s="25"/>
      <c r="G177" s="25"/>
      <c r="H177" s="25"/>
      <c r="I177" s="25"/>
      <c r="J177" s="25"/>
      <c r="K177" s="25"/>
      <c r="L177" s="38" t="str">
        <f t="shared" si="62"/>
        <v/>
      </c>
      <c r="N177" s="31"/>
      <c r="O177" s="35"/>
    </row>
    <row r="178" spans="1:15">
      <c r="A178" s="29" t="s">
        <v>32</v>
      </c>
      <c r="B178" s="30">
        <f t="shared" ref="B178:K178" si="68">+B165+B160</f>
        <v>0</v>
      </c>
      <c r="C178" s="30">
        <f t="shared" si="68"/>
        <v>0</v>
      </c>
      <c r="D178" s="30">
        <f t="shared" si="68"/>
        <v>0</v>
      </c>
      <c r="E178" s="30">
        <f t="shared" si="68"/>
        <v>0</v>
      </c>
      <c r="F178" s="30">
        <f t="shared" si="68"/>
        <v>0</v>
      </c>
      <c r="G178" s="30">
        <f t="shared" si="68"/>
        <v>0</v>
      </c>
      <c r="H178" s="30">
        <f t="shared" si="68"/>
        <v>0</v>
      </c>
      <c r="I178" s="30">
        <f t="shared" si="68"/>
        <v>0</v>
      </c>
      <c r="J178" s="30">
        <f t="shared" si="68"/>
        <v>0</v>
      </c>
      <c r="K178" s="30">
        <f t="shared" si="68"/>
        <v>0</v>
      </c>
      <c r="L178" s="39" t="str">
        <f t="shared" si="62"/>
        <v/>
      </c>
      <c r="N178" s="31"/>
      <c r="O178" s="35"/>
    </row>
    <row r="179" spans="1:15">
      <c r="N179" s="31"/>
      <c r="O179" s="35"/>
    </row>
    <row r="180" spans="1:15">
      <c r="O180" s="35"/>
    </row>
  </sheetData>
  <mergeCells count="78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K91:L91"/>
    <mergeCell ref="A92:L92"/>
    <mergeCell ref="H69:I69"/>
    <mergeCell ref="J69:K69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A153:D153"/>
    <mergeCell ref="E153:L153"/>
    <mergeCell ref="K152:L152"/>
    <mergeCell ref="K150:L150"/>
    <mergeCell ref="A151:L151"/>
    <mergeCell ref="A154:D154"/>
    <mergeCell ref="E154:G154"/>
    <mergeCell ref="J158:K158"/>
    <mergeCell ref="E155:G155"/>
    <mergeCell ref="B158:C158"/>
    <mergeCell ref="D158:E158"/>
    <mergeCell ref="F158:G158"/>
    <mergeCell ref="H158:I158"/>
    <mergeCell ref="K121:L121"/>
    <mergeCell ref="A122:L122"/>
    <mergeCell ref="K123:L123"/>
    <mergeCell ref="A124:D124"/>
    <mergeCell ref="E124:L124"/>
    <mergeCell ref="H129:I129"/>
    <mergeCell ref="J129:K129"/>
    <mergeCell ref="A125:D125"/>
    <mergeCell ref="E125:G125"/>
    <mergeCell ref="E126:G126"/>
    <mergeCell ref="B129:C129"/>
    <mergeCell ref="D129:E129"/>
    <mergeCell ref="F129:G129"/>
  </mergeCells>
  <phoneticPr fontId="5" type="noConversion"/>
  <pageMargins left="0.51181102362204722" right="0.15748031496062992" top="0" bottom="0" header="0.4" footer="0.19685039370078741"/>
  <pageSetup paperSize="9" scale="95" orientation="landscape" r:id="rId1"/>
  <headerFooter alignWithMargins="0">
    <oddHeader>&amp;R&amp;P</oddHeader>
  </headerFooter>
  <rowBreaks count="5" manualBreakCount="5">
    <brk id="30" max="11" man="1"/>
    <brk id="60" max="11" man="1"/>
    <brk id="90" max="11" man="1"/>
    <brk id="120" max="16383" man="1"/>
    <brk id="149" max="11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O150"/>
  <sheetViews>
    <sheetView workbookViewId="0"/>
  </sheetViews>
  <sheetFormatPr defaultRowHeight="18.75"/>
  <cols>
    <col min="1" max="1" width="32.855468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115</v>
      </c>
      <c r="B5" s="160"/>
      <c r="C5" s="160"/>
      <c r="D5" s="161"/>
      <c r="E5" s="176" t="s">
        <v>3</v>
      </c>
      <c r="F5" s="176"/>
      <c r="G5" s="176"/>
      <c r="H5" s="119"/>
      <c r="I5" s="119"/>
      <c r="J5" s="119"/>
      <c r="K5" s="119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126" t="s">
        <v>80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ht="9.75" customHeight="1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115</v>
      </c>
      <c r="B35" s="160"/>
      <c r="C35" s="160"/>
      <c r="D35" s="161"/>
      <c r="E35" s="176" t="s">
        <v>3</v>
      </c>
      <c r="F35" s="176"/>
      <c r="G35" s="176"/>
      <c r="H35" s="119"/>
      <c r="I35" s="119"/>
      <c r="J35" s="119"/>
      <c r="K35" s="119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78</v>
      </c>
      <c r="B55" s="25">
        <f t="shared" si="13"/>
        <v>0</v>
      </c>
      <c r="C55" s="25">
        <f t="shared" si="13"/>
        <v>0</v>
      </c>
      <c r="D55" s="25">
        <f t="shared" ref="D55:K58" si="24">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 ht="9" customHeight="1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36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115</v>
      </c>
      <c r="B65" s="160"/>
      <c r="C65" s="160"/>
      <c r="D65" s="161"/>
      <c r="E65" s="176" t="s">
        <v>3</v>
      </c>
      <c r="F65" s="176"/>
      <c r="G65" s="176"/>
      <c r="H65" s="119"/>
      <c r="I65" s="119"/>
      <c r="J65" s="119"/>
      <c r="K65" s="119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6"/>
        <v>0</v>
      </c>
      <c r="C72" s="25">
        <f t="shared" si="26"/>
        <v>0</v>
      </c>
      <c r="D72" s="25">
        <f>+D132</f>
        <v>0</v>
      </c>
      <c r="E72" s="25">
        <f t="shared" ref="E72:K74" si="28">+E132</f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>
      <c r="A73" s="24" t="s">
        <v>18</v>
      </c>
      <c r="B73" s="25">
        <f t="shared" si="26"/>
        <v>0</v>
      </c>
      <c r="C73" s="25">
        <f t="shared" si="26"/>
        <v>0</v>
      </c>
      <c r="D73" s="25">
        <f>+D133</f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>
      <c r="A74" s="24" t="s">
        <v>140</v>
      </c>
      <c r="B74" s="25">
        <f t="shared" si="26"/>
        <v>0</v>
      </c>
      <c r="C74" s="25">
        <f t="shared" si="26"/>
        <v>0</v>
      </c>
      <c r="D74" s="25">
        <f>+D134</f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>
      <c r="A78" s="24" t="s">
        <v>22</v>
      </c>
      <c r="B78" s="25">
        <f t="shared" si="26"/>
        <v>0</v>
      </c>
      <c r="C78" s="25">
        <f t="shared" si="26"/>
        <v>0</v>
      </c>
      <c r="D78" s="25">
        <f>+D138</f>
        <v>0</v>
      </c>
      <c r="E78" s="25">
        <f t="shared" ref="E78:K80" si="33">+E138</f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>
      <c r="A79" s="26" t="s">
        <v>23</v>
      </c>
      <c r="B79" s="25">
        <f t="shared" si="26"/>
        <v>0</v>
      </c>
      <c r="C79" s="25">
        <f t="shared" si="26"/>
        <v>0</v>
      </c>
      <c r="D79" s="25">
        <f>+D139</f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>
      <c r="A80" s="24" t="s">
        <v>141</v>
      </c>
      <c r="B80" s="25">
        <f t="shared" si="26"/>
        <v>0</v>
      </c>
      <c r="C80" s="25">
        <f t="shared" si="26"/>
        <v>0</v>
      </c>
      <c r="D80" s="25">
        <f>+D140</f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>
      <c r="A82" s="28" t="s">
        <v>25</v>
      </c>
      <c r="B82" s="25">
        <f t="shared" si="26"/>
        <v>0</v>
      </c>
      <c r="C82" s="25">
        <f t="shared" si="26"/>
        <v>0</v>
      </c>
      <c r="D82" s="25">
        <f>+D142</f>
        <v>0</v>
      </c>
      <c r="E82" s="25">
        <f t="shared" ref="E82:K83" si="35">+E142</f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>
      <c r="A83" s="28" t="s">
        <v>26</v>
      </c>
      <c r="B83" s="25">
        <f t="shared" si="26"/>
        <v>0</v>
      </c>
      <c r="C83" s="25">
        <f t="shared" si="26"/>
        <v>0</v>
      </c>
      <c r="D83" s="25">
        <f>+D143</f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>
      <c r="A85" s="126" t="s">
        <v>80</v>
      </c>
      <c r="B85" s="25">
        <f t="shared" si="26"/>
        <v>0</v>
      </c>
      <c r="C85" s="25">
        <f t="shared" si="26"/>
        <v>0</v>
      </c>
      <c r="D85" s="25">
        <f>+D145</f>
        <v>0</v>
      </c>
      <c r="E85" s="25">
        <f t="shared" ref="E85:K88" si="37">+E145</f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29"/>
        <v/>
      </c>
      <c r="N85" s="31"/>
      <c r="O85" s="35"/>
    </row>
    <row r="86" spans="1:15">
      <c r="A86" s="28" t="s">
        <v>29</v>
      </c>
      <c r="B86" s="25">
        <f t="shared" si="26"/>
        <v>0</v>
      </c>
      <c r="C86" s="25">
        <f t="shared" si="26"/>
        <v>0</v>
      </c>
      <c r="D86" s="25">
        <f>+D146</f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>
      <c r="A87" s="28" t="s">
        <v>30</v>
      </c>
      <c r="B87" s="25">
        <f t="shared" si="26"/>
        <v>0</v>
      </c>
      <c r="C87" s="25">
        <f t="shared" si="26"/>
        <v>0</v>
      </c>
      <c r="D87" s="25">
        <f>+D147</f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19.5" thickBot="1">
      <c r="A88" s="28" t="s">
        <v>31</v>
      </c>
      <c r="B88" s="25">
        <f t="shared" si="26"/>
        <v>0</v>
      </c>
      <c r="C88" s="25">
        <f t="shared" si="26"/>
        <v>0</v>
      </c>
      <c r="D88" s="25">
        <f>+D148</f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 ht="9.75" customHeight="1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115</v>
      </c>
      <c r="B95" s="160"/>
      <c r="C95" s="160"/>
      <c r="D95" s="161"/>
      <c r="E95" s="176" t="s">
        <v>3</v>
      </c>
      <c r="F95" s="176"/>
      <c r="G95" s="176"/>
      <c r="H95" s="119"/>
      <c r="I95" s="119"/>
      <c r="J95" s="119"/>
      <c r="K95" s="119"/>
      <c r="L95" s="5"/>
      <c r="N95" s="31"/>
      <c r="O95" s="35"/>
    </row>
    <row r="96" spans="1:15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9">SUM(D102:D104)</f>
        <v>0</v>
      </c>
      <c r="E101" s="22">
        <f t="shared" si="39"/>
        <v>0</v>
      </c>
      <c r="F101" s="22">
        <f t="shared" si="39"/>
        <v>0</v>
      </c>
      <c r="G101" s="22">
        <f t="shared" si="39"/>
        <v>0</v>
      </c>
      <c r="H101" s="22">
        <f t="shared" si="39"/>
        <v>0</v>
      </c>
      <c r="I101" s="22">
        <f t="shared" si="39"/>
        <v>0</v>
      </c>
      <c r="J101" s="22">
        <f t="shared" si="39"/>
        <v>0</v>
      </c>
      <c r="K101" s="22">
        <f t="shared" si="39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40">+D102+F102+H102+J102</f>
        <v>0</v>
      </c>
      <c r="C102" s="25">
        <f t="shared" si="40"/>
        <v>0</v>
      </c>
      <c r="D102" s="25">
        <f>+VALUE(FIXED(N102*0.24/1000000,5)*1000000)</f>
        <v>0</v>
      </c>
      <c r="E102" s="25"/>
      <c r="F102" s="25">
        <f>+D102</f>
        <v>0</v>
      </c>
      <c r="G102" s="25"/>
      <c r="H102" s="25">
        <f>+(N102-D102-F102)/2</f>
        <v>0</v>
      </c>
      <c r="I102" s="25"/>
      <c r="J102" s="25">
        <f>+N102-H102-F102-D102</f>
        <v>0</v>
      </c>
      <c r="K102" s="25"/>
      <c r="L102" s="37" t="str">
        <f t="shared" ref="L102:L119" si="41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0"/>
        <v>0</v>
      </c>
      <c r="C103" s="25">
        <f t="shared" si="40"/>
        <v>0</v>
      </c>
      <c r="D103" s="25">
        <f>+VALUE(FIXED(N103*0.24/1000000,5)*1000000)</f>
        <v>0</v>
      </c>
      <c r="E103" s="25"/>
      <c r="F103" s="25">
        <f>+D103</f>
        <v>0</v>
      </c>
      <c r="G103" s="25"/>
      <c r="H103" s="25">
        <f>+(N103-D103-F103)/2</f>
        <v>0</v>
      </c>
      <c r="I103" s="25"/>
      <c r="J103" s="25">
        <f>+N103-H103-F103-D103</f>
        <v>0</v>
      </c>
      <c r="K103" s="25"/>
      <c r="L103" s="37" t="str">
        <f t="shared" si="41"/>
        <v/>
      </c>
      <c r="N103" s="31"/>
      <c r="O103" s="35"/>
    </row>
    <row r="104" spans="1:15">
      <c r="A104" s="24" t="s">
        <v>140</v>
      </c>
      <c r="B104" s="25">
        <f t="shared" si="40"/>
        <v>0</v>
      </c>
      <c r="C104" s="25">
        <f t="shared" si="40"/>
        <v>0</v>
      </c>
      <c r="D104" s="25">
        <f>+VALUE(FIXED(N104*0.24/1000000,5)*1000000)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+N104-H104-F104-D104</f>
        <v>0</v>
      </c>
      <c r="K104" s="25"/>
      <c r="L104" s="37" t="str">
        <f t="shared" si="41"/>
        <v/>
      </c>
      <c r="N104" s="31"/>
      <c r="O104" s="35"/>
    </row>
    <row r="105" spans="1:15">
      <c r="A105" s="21" t="s">
        <v>19</v>
      </c>
      <c r="B105" s="22">
        <f t="shared" si="40"/>
        <v>0</v>
      </c>
      <c r="C105" s="22">
        <f t="shared" si="40"/>
        <v>0</v>
      </c>
      <c r="D105" s="22">
        <f t="shared" ref="D105:K105" si="42">+D106</f>
        <v>0</v>
      </c>
      <c r="E105" s="22">
        <f t="shared" si="42"/>
        <v>0</v>
      </c>
      <c r="F105" s="22">
        <f t="shared" si="42"/>
        <v>0</v>
      </c>
      <c r="G105" s="22">
        <f t="shared" si="42"/>
        <v>0</v>
      </c>
      <c r="H105" s="22">
        <f t="shared" si="42"/>
        <v>0</v>
      </c>
      <c r="I105" s="22">
        <f t="shared" si="42"/>
        <v>0</v>
      </c>
      <c r="J105" s="22">
        <f t="shared" si="42"/>
        <v>0</v>
      </c>
      <c r="K105" s="22">
        <f t="shared" si="42"/>
        <v>0</v>
      </c>
      <c r="L105" s="23" t="str">
        <f t="shared" si="41"/>
        <v/>
      </c>
      <c r="N105" s="31"/>
      <c r="O105" s="35"/>
    </row>
    <row r="106" spans="1:15">
      <c r="A106" s="21" t="s">
        <v>20</v>
      </c>
      <c r="B106" s="22">
        <f t="shared" si="40"/>
        <v>0</v>
      </c>
      <c r="C106" s="22">
        <f t="shared" si="40"/>
        <v>0</v>
      </c>
      <c r="D106" s="22">
        <f t="shared" ref="D106:K106" si="43">+D107+D110+D111+D114</f>
        <v>0</v>
      </c>
      <c r="E106" s="22">
        <f t="shared" si="43"/>
        <v>0</v>
      </c>
      <c r="F106" s="22">
        <f t="shared" si="43"/>
        <v>0</v>
      </c>
      <c r="G106" s="22">
        <f t="shared" si="43"/>
        <v>0</v>
      </c>
      <c r="H106" s="22">
        <f t="shared" si="43"/>
        <v>0</v>
      </c>
      <c r="I106" s="22">
        <f t="shared" si="43"/>
        <v>0</v>
      </c>
      <c r="J106" s="22">
        <f t="shared" si="43"/>
        <v>0</v>
      </c>
      <c r="K106" s="22">
        <f t="shared" si="43"/>
        <v>0</v>
      </c>
      <c r="L106" s="23" t="str">
        <f t="shared" si="41"/>
        <v/>
      </c>
      <c r="N106" s="31"/>
      <c r="O106" s="35"/>
    </row>
    <row r="107" spans="1:15">
      <c r="A107" s="21" t="s">
        <v>21</v>
      </c>
      <c r="B107" s="22">
        <f t="shared" si="40"/>
        <v>0</v>
      </c>
      <c r="C107" s="22">
        <f t="shared" si="40"/>
        <v>0</v>
      </c>
      <c r="D107" s="22">
        <f t="shared" ref="D107:K107" si="44">+D108+D109</f>
        <v>0</v>
      </c>
      <c r="E107" s="22">
        <f t="shared" si="44"/>
        <v>0</v>
      </c>
      <c r="F107" s="22">
        <f t="shared" si="44"/>
        <v>0</v>
      </c>
      <c r="G107" s="22">
        <f t="shared" si="44"/>
        <v>0</v>
      </c>
      <c r="H107" s="22">
        <f t="shared" si="44"/>
        <v>0</v>
      </c>
      <c r="I107" s="22">
        <f t="shared" si="44"/>
        <v>0</v>
      </c>
      <c r="J107" s="22">
        <f t="shared" si="44"/>
        <v>0</v>
      </c>
      <c r="K107" s="22">
        <f t="shared" si="44"/>
        <v>0</v>
      </c>
      <c r="L107" s="23" t="str">
        <f t="shared" si="41"/>
        <v/>
      </c>
      <c r="N107" s="31"/>
      <c r="O107" s="35"/>
    </row>
    <row r="108" spans="1:15">
      <c r="A108" s="24" t="s">
        <v>22</v>
      </c>
      <c r="B108" s="25">
        <f t="shared" si="40"/>
        <v>0</v>
      </c>
      <c r="C108" s="25">
        <f t="shared" si="40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1"/>
        <v/>
      </c>
      <c r="N108" s="31"/>
      <c r="O108" s="35"/>
    </row>
    <row r="109" spans="1:15">
      <c r="A109" s="26" t="s">
        <v>23</v>
      </c>
      <c r="B109" s="25">
        <f t="shared" si="40"/>
        <v>0</v>
      </c>
      <c r="C109" s="25">
        <f t="shared" si="40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1"/>
        <v/>
      </c>
      <c r="N109" s="31"/>
      <c r="O109" s="35"/>
    </row>
    <row r="110" spans="1:15">
      <c r="A110" s="24" t="s">
        <v>141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1"/>
        <v/>
      </c>
      <c r="N110" s="31"/>
      <c r="O110" s="35"/>
    </row>
    <row r="111" spans="1:15">
      <c r="A111" s="21" t="s">
        <v>24</v>
      </c>
      <c r="B111" s="22">
        <f t="shared" si="40"/>
        <v>0</v>
      </c>
      <c r="C111" s="22">
        <f t="shared" si="40"/>
        <v>0</v>
      </c>
      <c r="D111" s="22">
        <f t="shared" ref="D111:K111" si="45">+D112+D113</f>
        <v>0</v>
      </c>
      <c r="E111" s="22">
        <f t="shared" si="45"/>
        <v>0</v>
      </c>
      <c r="F111" s="22">
        <f t="shared" si="45"/>
        <v>0</v>
      </c>
      <c r="G111" s="22">
        <f t="shared" si="45"/>
        <v>0</v>
      </c>
      <c r="H111" s="22">
        <f t="shared" si="45"/>
        <v>0</v>
      </c>
      <c r="I111" s="22">
        <f t="shared" si="45"/>
        <v>0</v>
      </c>
      <c r="J111" s="22">
        <f t="shared" si="45"/>
        <v>0</v>
      </c>
      <c r="K111" s="22">
        <f t="shared" si="45"/>
        <v>0</v>
      </c>
      <c r="L111" s="23" t="str">
        <f t="shared" si="41"/>
        <v/>
      </c>
      <c r="N111" s="31"/>
      <c r="O111" s="35"/>
    </row>
    <row r="112" spans="1:15">
      <c r="A112" s="28" t="s">
        <v>25</v>
      </c>
      <c r="B112" s="25">
        <f t="shared" si="40"/>
        <v>0</v>
      </c>
      <c r="C112" s="25">
        <f t="shared" si="40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1"/>
        <v/>
      </c>
      <c r="N112" s="31"/>
      <c r="O112" s="35"/>
    </row>
    <row r="113" spans="1:15">
      <c r="A113" s="28" t="s">
        <v>26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1"/>
        <v/>
      </c>
      <c r="N113" s="31"/>
      <c r="O113" s="35"/>
    </row>
    <row r="114" spans="1:15">
      <c r="A114" s="21" t="s">
        <v>27</v>
      </c>
      <c r="B114" s="22">
        <f t="shared" si="40"/>
        <v>0</v>
      </c>
      <c r="C114" s="22">
        <f t="shared" si="40"/>
        <v>0</v>
      </c>
      <c r="D114" s="22">
        <f t="shared" ref="D114:K114" si="46">SUM(D115:D118)</f>
        <v>0</v>
      </c>
      <c r="E114" s="22">
        <f t="shared" si="46"/>
        <v>0</v>
      </c>
      <c r="F114" s="22">
        <f t="shared" si="46"/>
        <v>0</v>
      </c>
      <c r="G114" s="22">
        <f t="shared" si="46"/>
        <v>0</v>
      </c>
      <c r="H114" s="22">
        <f t="shared" si="46"/>
        <v>0</v>
      </c>
      <c r="I114" s="22">
        <f t="shared" si="46"/>
        <v>0</v>
      </c>
      <c r="J114" s="22">
        <f t="shared" si="46"/>
        <v>0</v>
      </c>
      <c r="K114" s="22">
        <f t="shared" si="46"/>
        <v>0</v>
      </c>
      <c r="L114" s="23" t="str">
        <f t="shared" si="41"/>
        <v/>
      </c>
      <c r="N114" s="31"/>
      <c r="O114" s="35"/>
    </row>
    <row r="115" spans="1:15">
      <c r="A115" s="28" t="s">
        <v>78</v>
      </c>
      <c r="B115" s="25">
        <f t="shared" si="40"/>
        <v>0</v>
      </c>
      <c r="C115" s="25">
        <f t="shared" si="40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1"/>
        <v/>
      </c>
      <c r="N115" s="31"/>
      <c r="O115" s="35"/>
    </row>
    <row r="116" spans="1:15">
      <c r="A116" s="28" t="s">
        <v>29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1"/>
        <v/>
      </c>
      <c r="N116" s="31"/>
      <c r="O116" s="35"/>
    </row>
    <row r="117" spans="1:15">
      <c r="A117" s="28" t="s">
        <v>30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1"/>
        <v/>
      </c>
      <c r="N117" s="31"/>
      <c r="O117" s="35"/>
    </row>
    <row r="118" spans="1:15" ht="19.5" thickBot="1">
      <c r="A118" s="28" t="s">
        <v>31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1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7">+E106+E101</f>
        <v>0</v>
      </c>
      <c r="F119" s="30">
        <f t="shared" si="47"/>
        <v>0</v>
      </c>
      <c r="G119" s="30">
        <f t="shared" si="47"/>
        <v>0</v>
      </c>
      <c r="H119" s="30">
        <f t="shared" si="47"/>
        <v>0</v>
      </c>
      <c r="I119" s="30">
        <f t="shared" si="47"/>
        <v>0</v>
      </c>
      <c r="J119" s="30">
        <f t="shared" si="47"/>
        <v>0</v>
      </c>
      <c r="K119" s="30">
        <f t="shared" si="47"/>
        <v>0</v>
      </c>
      <c r="L119" s="39" t="str">
        <f t="shared" si="41"/>
        <v/>
      </c>
      <c r="N119" s="31"/>
      <c r="O119" s="35"/>
    </row>
    <row r="120" spans="1:15" ht="8.25" customHeight="1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">
        <v>36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">
        <v>115</v>
      </c>
      <c r="B125" s="160"/>
      <c r="C125" s="160"/>
      <c r="D125" s="161"/>
      <c r="E125" s="176" t="s">
        <v>3</v>
      </c>
      <c r="F125" s="176"/>
      <c r="G125" s="176"/>
      <c r="H125" s="119"/>
      <c r="I125" s="119"/>
      <c r="J125" s="119"/>
      <c r="K125" s="119"/>
      <c r="L125" s="5"/>
      <c r="N125" s="31"/>
      <c r="O125" s="35"/>
    </row>
    <row r="126" spans="1:15">
      <c r="A126" s="6" t="s">
        <v>42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 t="shared" ref="B131:C148" si="48">+D131+F131+H131+J131</f>
        <v>0</v>
      </c>
      <c r="C131" s="22">
        <f t="shared" si="48"/>
        <v>0</v>
      </c>
      <c r="D131" s="22">
        <f t="shared" ref="D131:K131" si="49">SUM(D132:D134)</f>
        <v>0</v>
      </c>
      <c r="E131" s="22">
        <f t="shared" si="49"/>
        <v>0</v>
      </c>
      <c r="F131" s="22">
        <f t="shared" si="49"/>
        <v>0</v>
      </c>
      <c r="G131" s="22">
        <f t="shared" si="49"/>
        <v>0</v>
      </c>
      <c r="H131" s="22">
        <f t="shared" si="49"/>
        <v>0</v>
      </c>
      <c r="I131" s="22">
        <f t="shared" si="49"/>
        <v>0</v>
      </c>
      <c r="J131" s="22">
        <f t="shared" si="49"/>
        <v>0</v>
      </c>
      <c r="K131" s="22">
        <f t="shared" si="49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si="48"/>
        <v>0</v>
      </c>
      <c r="C132" s="25">
        <f t="shared" si="48"/>
        <v>0</v>
      </c>
      <c r="D132" s="25">
        <f>+VALUE(FIXED(N132*0.24/1000000,5)*1000000)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+N132-H132-F132-D132</f>
        <v>0</v>
      </c>
      <c r="K132" s="25"/>
      <c r="L132" s="37" t="str">
        <f>IF(C132&gt;0,FIXED(C132/B132*100,2),"")</f>
        <v/>
      </c>
      <c r="N132" s="31"/>
      <c r="O132" s="35"/>
    </row>
    <row r="133" spans="1:15">
      <c r="A133" s="24" t="s">
        <v>18</v>
      </c>
      <c r="B133" s="25">
        <f t="shared" si="48"/>
        <v>0</v>
      </c>
      <c r="C133" s="25">
        <f t="shared" si="4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50">IF(C133&gt;0,FIXED(C133/B133*100,2),"")</f>
        <v/>
      </c>
      <c r="N133" s="31"/>
      <c r="O133" s="35"/>
    </row>
    <row r="134" spans="1:15">
      <c r="A134" s="24" t="s">
        <v>140</v>
      </c>
      <c r="B134" s="25">
        <f t="shared" si="48"/>
        <v>0</v>
      </c>
      <c r="C134" s="25">
        <f t="shared" si="4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0"/>
        <v/>
      </c>
      <c r="N134" s="31"/>
      <c r="O134" s="35"/>
    </row>
    <row r="135" spans="1:15">
      <c r="A135" s="21" t="s">
        <v>19</v>
      </c>
      <c r="B135" s="22">
        <f t="shared" si="48"/>
        <v>0</v>
      </c>
      <c r="C135" s="22">
        <f t="shared" si="48"/>
        <v>0</v>
      </c>
      <c r="D135" s="22">
        <f t="shared" ref="D135:K135" si="51">+D136</f>
        <v>0</v>
      </c>
      <c r="E135" s="22">
        <f t="shared" si="51"/>
        <v>0</v>
      </c>
      <c r="F135" s="22">
        <f t="shared" si="51"/>
        <v>0</v>
      </c>
      <c r="G135" s="22">
        <f t="shared" si="51"/>
        <v>0</v>
      </c>
      <c r="H135" s="22">
        <f t="shared" si="51"/>
        <v>0</v>
      </c>
      <c r="I135" s="22">
        <f t="shared" si="51"/>
        <v>0</v>
      </c>
      <c r="J135" s="22">
        <f t="shared" si="51"/>
        <v>0</v>
      </c>
      <c r="K135" s="22">
        <f t="shared" si="51"/>
        <v>0</v>
      </c>
      <c r="L135" s="23" t="str">
        <f t="shared" si="50"/>
        <v/>
      </c>
      <c r="N135" s="31"/>
      <c r="O135" s="35"/>
    </row>
    <row r="136" spans="1:15">
      <c r="A136" s="21" t="s">
        <v>20</v>
      </c>
      <c r="B136" s="22">
        <f t="shared" si="48"/>
        <v>0</v>
      </c>
      <c r="C136" s="22">
        <f t="shared" si="48"/>
        <v>0</v>
      </c>
      <c r="D136" s="22">
        <f t="shared" ref="D136:K136" si="52">+D137+D140+D141+D144</f>
        <v>0</v>
      </c>
      <c r="E136" s="22">
        <f t="shared" si="52"/>
        <v>0</v>
      </c>
      <c r="F136" s="22">
        <f t="shared" si="52"/>
        <v>0</v>
      </c>
      <c r="G136" s="22">
        <f t="shared" si="52"/>
        <v>0</v>
      </c>
      <c r="H136" s="22">
        <f t="shared" si="52"/>
        <v>0</v>
      </c>
      <c r="I136" s="22">
        <f t="shared" si="52"/>
        <v>0</v>
      </c>
      <c r="J136" s="22">
        <f t="shared" si="52"/>
        <v>0</v>
      </c>
      <c r="K136" s="22">
        <f t="shared" si="52"/>
        <v>0</v>
      </c>
      <c r="L136" s="23" t="str">
        <f t="shared" si="50"/>
        <v/>
      </c>
      <c r="N136" s="31"/>
      <c r="O136" s="35"/>
    </row>
    <row r="137" spans="1:15">
      <c r="A137" s="21" t="s">
        <v>21</v>
      </c>
      <c r="B137" s="22">
        <f t="shared" si="48"/>
        <v>0</v>
      </c>
      <c r="C137" s="22">
        <f t="shared" si="48"/>
        <v>0</v>
      </c>
      <c r="D137" s="22">
        <f t="shared" ref="D137:K137" si="53">+D138+D139</f>
        <v>0</v>
      </c>
      <c r="E137" s="22">
        <f t="shared" si="53"/>
        <v>0</v>
      </c>
      <c r="F137" s="22">
        <f t="shared" si="53"/>
        <v>0</v>
      </c>
      <c r="G137" s="22">
        <f t="shared" si="53"/>
        <v>0</v>
      </c>
      <c r="H137" s="22">
        <f t="shared" si="53"/>
        <v>0</v>
      </c>
      <c r="I137" s="22">
        <f t="shared" si="53"/>
        <v>0</v>
      </c>
      <c r="J137" s="22">
        <f t="shared" si="53"/>
        <v>0</v>
      </c>
      <c r="K137" s="22">
        <f t="shared" si="53"/>
        <v>0</v>
      </c>
      <c r="L137" s="23" t="str">
        <f t="shared" si="50"/>
        <v/>
      </c>
      <c r="N137" s="31"/>
      <c r="O137" s="35"/>
    </row>
    <row r="138" spans="1:15">
      <c r="A138" s="24" t="s">
        <v>22</v>
      </c>
      <c r="B138" s="25">
        <f t="shared" si="48"/>
        <v>0</v>
      </c>
      <c r="C138" s="25">
        <f t="shared" si="48"/>
        <v>0</v>
      </c>
      <c r="D138" s="25">
        <f>+VALUE(FIXED(N138*0.24/1000000,5)*1000000)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+N138-H138-F138-D138</f>
        <v>0</v>
      </c>
      <c r="K138" s="25"/>
      <c r="L138" s="37" t="str">
        <f t="shared" si="50"/>
        <v/>
      </c>
      <c r="N138" s="31"/>
      <c r="O138" s="35"/>
    </row>
    <row r="139" spans="1:15">
      <c r="A139" s="26" t="s">
        <v>23</v>
      </c>
      <c r="B139" s="25">
        <f t="shared" si="48"/>
        <v>0</v>
      </c>
      <c r="C139" s="25">
        <f t="shared" si="4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50"/>
        <v/>
      </c>
      <c r="N139" s="31"/>
      <c r="O139" s="35"/>
    </row>
    <row r="140" spans="1:15">
      <c r="A140" s="24" t="s">
        <v>141</v>
      </c>
      <c r="B140" s="25">
        <f t="shared" si="48"/>
        <v>0</v>
      </c>
      <c r="C140" s="25">
        <f t="shared" si="48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0"/>
        <v/>
      </c>
      <c r="N140" s="31"/>
      <c r="O140" s="35"/>
    </row>
    <row r="141" spans="1:15">
      <c r="A141" s="21" t="s">
        <v>24</v>
      </c>
      <c r="B141" s="22">
        <f t="shared" si="48"/>
        <v>0</v>
      </c>
      <c r="C141" s="22">
        <f t="shared" si="48"/>
        <v>0</v>
      </c>
      <c r="D141" s="22">
        <f t="shared" ref="D141:K141" si="54">+D142+D143</f>
        <v>0</v>
      </c>
      <c r="E141" s="22">
        <f t="shared" si="54"/>
        <v>0</v>
      </c>
      <c r="F141" s="22">
        <f t="shared" si="54"/>
        <v>0</v>
      </c>
      <c r="G141" s="22">
        <f t="shared" si="54"/>
        <v>0</v>
      </c>
      <c r="H141" s="22">
        <f t="shared" si="54"/>
        <v>0</v>
      </c>
      <c r="I141" s="22">
        <f t="shared" si="54"/>
        <v>0</v>
      </c>
      <c r="J141" s="22">
        <f t="shared" si="54"/>
        <v>0</v>
      </c>
      <c r="K141" s="22">
        <f t="shared" si="54"/>
        <v>0</v>
      </c>
      <c r="L141" s="23" t="str">
        <f t="shared" si="50"/>
        <v/>
      </c>
      <c r="N141" s="31"/>
      <c r="O141" s="35"/>
    </row>
    <row r="142" spans="1:15">
      <c r="A142" s="28" t="s">
        <v>25</v>
      </c>
      <c r="B142" s="25">
        <f t="shared" si="48"/>
        <v>0</v>
      </c>
      <c r="C142" s="25">
        <f t="shared" si="48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0"/>
        <v/>
      </c>
      <c r="N142" s="31"/>
      <c r="O142" s="35"/>
    </row>
    <row r="143" spans="1:15">
      <c r="A143" s="28" t="s">
        <v>26</v>
      </c>
      <c r="B143" s="25">
        <f t="shared" si="48"/>
        <v>0</v>
      </c>
      <c r="C143" s="25">
        <f t="shared" si="48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0"/>
        <v/>
      </c>
      <c r="N143" s="31"/>
      <c r="O143" s="35"/>
    </row>
    <row r="144" spans="1:15">
      <c r="A144" s="21" t="s">
        <v>27</v>
      </c>
      <c r="B144" s="22">
        <f t="shared" si="48"/>
        <v>0</v>
      </c>
      <c r="C144" s="22">
        <f t="shared" si="48"/>
        <v>0</v>
      </c>
      <c r="D144" s="22">
        <f t="shared" ref="D144:K144" si="55">SUM(D145:D148)</f>
        <v>0</v>
      </c>
      <c r="E144" s="22">
        <f t="shared" si="55"/>
        <v>0</v>
      </c>
      <c r="F144" s="22">
        <f t="shared" si="55"/>
        <v>0</v>
      </c>
      <c r="G144" s="22">
        <f t="shared" si="55"/>
        <v>0</v>
      </c>
      <c r="H144" s="22">
        <f t="shared" si="55"/>
        <v>0</v>
      </c>
      <c r="I144" s="22">
        <f t="shared" si="55"/>
        <v>0</v>
      </c>
      <c r="J144" s="22">
        <f t="shared" si="55"/>
        <v>0</v>
      </c>
      <c r="K144" s="22">
        <f t="shared" si="55"/>
        <v>0</v>
      </c>
      <c r="L144" s="23" t="str">
        <f t="shared" si="50"/>
        <v/>
      </c>
      <c r="N144" s="31"/>
      <c r="O144" s="35"/>
    </row>
    <row r="145" spans="1:15">
      <c r="A145" s="126" t="s">
        <v>80</v>
      </c>
      <c r="B145" s="25">
        <f t="shared" si="48"/>
        <v>0</v>
      </c>
      <c r="C145" s="25">
        <f t="shared" si="48"/>
        <v>0</v>
      </c>
      <c r="D145" s="25">
        <f>+VALUE(FIXED(N145*0.24/1000000,5)*1000000)</f>
        <v>0</v>
      </c>
      <c r="E145" s="25"/>
      <c r="F145" s="25">
        <f>+D145</f>
        <v>0</v>
      </c>
      <c r="G145" s="25"/>
      <c r="H145" s="25">
        <f>+(N145-D145-F145)/2</f>
        <v>0</v>
      </c>
      <c r="I145" s="25"/>
      <c r="J145" s="25">
        <f>+N145-H145-F145-D145</f>
        <v>0</v>
      </c>
      <c r="K145" s="25"/>
      <c r="L145" s="37" t="str">
        <f t="shared" si="50"/>
        <v/>
      </c>
      <c r="N145" s="31"/>
      <c r="O145" s="35"/>
    </row>
    <row r="146" spans="1:15">
      <c r="A146" s="28" t="s">
        <v>29</v>
      </c>
      <c r="B146" s="25">
        <f t="shared" si="48"/>
        <v>0</v>
      </c>
      <c r="C146" s="25">
        <f t="shared" si="4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0"/>
        <v/>
      </c>
      <c r="N146" s="31"/>
      <c r="O146" s="35"/>
    </row>
    <row r="147" spans="1:15">
      <c r="A147" s="28" t="s">
        <v>30</v>
      </c>
      <c r="B147" s="25">
        <f t="shared" si="48"/>
        <v>0</v>
      </c>
      <c r="C147" s="25">
        <f t="shared" si="4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0"/>
        <v/>
      </c>
      <c r="N147" s="31"/>
      <c r="O147" s="35"/>
    </row>
    <row r="148" spans="1:15" ht="19.5" thickBot="1">
      <c r="A148" s="28" t="s">
        <v>31</v>
      </c>
      <c r="B148" s="25">
        <f t="shared" si="48"/>
        <v>0</v>
      </c>
      <c r="C148" s="25">
        <f t="shared" si="4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0"/>
        <v/>
      </c>
      <c r="N148" s="31"/>
      <c r="O148" s="35"/>
    </row>
    <row r="149" spans="1:15">
      <c r="A149" s="29" t="s">
        <v>32</v>
      </c>
      <c r="B149" s="30">
        <f t="shared" ref="B149:K149" si="56">+B136+B131</f>
        <v>0</v>
      </c>
      <c r="C149" s="30">
        <f t="shared" si="56"/>
        <v>0</v>
      </c>
      <c r="D149" s="30">
        <f t="shared" si="56"/>
        <v>0</v>
      </c>
      <c r="E149" s="30">
        <f t="shared" si="56"/>
        <v>0</v>
      </c>
      <c r="F149" s="30">
        <f t="shared" si="56"/>
        <v>0</v>
      </c>
      <c r="G149" s="30">
        <f t="shared" si="56"/>
        <v>0</v>
      </c>
      <c r="H149" s="30">
        <f t="shared" si="56"/>
        <v>0</v>
      </c>
      <c r="I149" s="30">
        <f t="shared" si="56"/>
        <v>0</v>
      </c>
      <c r="J149" s="30">
        <f t="shared" si="56"/>
        <v>0</v>
      </c>
      <c r="K149" s="30">
        <f t="shared" si="56"/>
        <v>0</v>
      </c>
      <c r="L149" s="39" t="str">
        <f t="shared" si="50"/>
        <v/>
      </c>
      <c r="N149" s="31"/>
      <c r="O149" s="35"/>
    </row>
    <row r="150" spans="1:15">
      <c r="N150" s="31"/>
      <c r="O150" s="35"/>
    </row>
  </sheetData>
  <mergeCells count="65"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</mergeCells>
  <pageMargins left="0.56999999999999995" right="0.48" top="0.75" bottom="0.75" header="0.3" footer="0.3"/>
  <pageSetup paperSize="9" scale="9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C000"/>
  </sheetPr>
  <dimension ref="A1:R359"/>
  <sheetViews>
    <sheetView zoomScale="85" zoomScaleNormal="85" workbookViewId="0"/>
  </sheetViews>
  <sheetFormatPr defaultRowHeight="18.75"/>
  <cols>
    <col min="1" max="1" width="32.5703125" customWidth="1"/>
    <col min="2" max="3" width="12.5703125" customWidth="1"/>
    <col min="4" max="5" width="11.7109375" customWidth="1"/>
    <col min="6" max="6" width="15.7109375" customWidth="1"/>
    <col min="7" max="7" width="12" customWidth="1"/>
    <col min="8" max="8" width="11.7109375" customWidth="1"/>
    <col min="9" max="9" width="12.5703125" bestFit="1" customWidth="1"/>
    <col min="10" max="10" width="12.85546875" customWidth="1"/>
    <col min="11" max="11" width="11.140625" customWidth="1"/>
    <col min="12" max="12" width="8" customWidth="1"/>
    <col min="13" max="14" width="8" style="95" customWidth="1"/>
    <col min="15" max="15" width="10.7109375" bestFit="1" customWidth="1"/>
    <col min="16" max="16" width="10.28515625" bestFit="1" customWidth="1"/>
    <col min="18" max="18" width="13.5703125" bestFit="1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M1" s="98"/>
      <c r="N1" s="98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99"/>
      <c r="N2" s="99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M3" s="100"/>
      <c r="N3" s="100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M4" s="101"/>
      <c r="N4" s="101"/>
    </row>
    <row r="5" spans="1:15">
      <c r="A5" s="159" t="s">
        <v>95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M5" s="102"/>
      <c r="N5" s="102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M6" s="103"/>
      <c r="N6" s="103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M7" s="103"/>
      <c r="N7" s="103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M8" s="103"/>
      <c r="N8" s="103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M9" s="99"/>
      <c r="N9" s="99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M10" s="99"/>
      <c r="N10" s="99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M11" s="97"/>
      <c r="N11" s="97"/>
      <c r="O11" s="31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>+D42+D102+D132+D72+D312</f>
        <v>0</v>
      </c>
      <c r="E12" s="25">
        <f t="shared" ref="E12:K12" si="2">+E42+E102+E132+E72+E312</f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M12" s="97"/>
      <c r="N12" s="97"/>
      <c r="O12" s="31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ref="D13:K13" si="4">+D43+D103+D133+D73+D313</f>
        <v>0</v>
      </c>
      <c r="E13" s="25">
        <f t="shared" si="4"/>
        <v>0</v>
      </c>
      <c r="F13" s="25">
        <f t="shared" si="4"/>
        <v>0</v>
      </c>
      <c r="G13" s="25">
        <f t="shared" si="4"/>
        <v>0</v>
      </c>
      <c r="H13" s="25">
        <f t="shared" si="4"/>
        <v>0</v>
      </c>
      <c r="I13" s="25">
        <f t="shared" si="4"/>
        <v>0</v>
      </c>
      <c r="J13" s="25">
        <f t="shared" si="4"/>
        <v>0</v>
      </c>
      <c r="K13" s="25">
        <f t="shared" si="4"/>
        <v>0</v>
      </c>
      <c r="L13" s="37" t="str">
        <f t="shared" si="3"/>
        <v/>
      </c>
      <c r="M13" s="97"/>
      <c r="N13" s="97"/>
      <c r="O13" s="31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ref="D14:K14" si="5">+D44+D104+D134+D74+D314</f>
        <v>0</v>
      </c>
      <c r="E14" s="25">
        <f t="shared" si="5"/>
        <v>0</v>
      </c>
      <c r="F14" s="25">
        <f t="shared" si="5"/>
        <v>0</v>
      </c>
      <c r="G14" s="25">
        <f t="shared" si="5"/>
        <v>0</v>
      </c>
      <c r="H14" s="25">
        <f t="shared" si="5"/>
        <v>0</v>
      </c>
      <c r="I14" s="25">
        <f t="shared" si="5"/>
        <v>0</v>
      </c>
      <c r="J14" s="25">
        <f t="shared" si="5"/>
        <v>0</v>
      </c>
      <c r="K14" s="25">
        <f t="shared" si="5"/>
        <v>0</v>
      </c>
      <c r="L14" s="37" t="str">
        <f t="shared" si="3"/>
        <v/>
      </c>
      <c r="M14" s="97"/>
      <c r="N14" s="97"/>
      <c r="O14" s="31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6">+D16</f>
        <v>0</v>
      </c>
      <c r="E15" s="22">
        <f t="shared" si="6"/>
        <v>0</v>
      </c>
      <c r="F15" s="22">
        <f t="shared" si="6"/>
        <v>0</v>
      </c>
      <c r="G15" s="22">
        <f t="shared" si="6"/>
        <v>0</v>
      </c>
      <c r="H15" s="22">
        <f t="shared" si="6"/>
        <v>0</v>
      </c>
      <c r="I15" s="22">
        <f t="shared" si="6"/>
        <v>0</v>
      </c>
      <c r="J15" s="22">
        <f t="shared" si="6"/>
        <v>0</v>
      </c>
      <c r="K15" s="22">
        <f t="shared" si="6"/>
        <v>0</v>
      </c>
      <c r="L15" s="23" t="str">
        <f t="shared" si="3"/>
        <v/>
      </c>
      <c r="M15" s="97"/>
      <c r="N15" s="97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7">+D17+D20+D21+D24</f>
        <v>0</v>
      </c>
      <c r="E16" s="22">
        <f t="shared" si="7"/>
        <v>0</v>
      </c>
      <c r="F16" s="22">
        <f t="shared" si="7"/>
        <v>0</v>
      </c>
      <c r="G16" s="22">
        <f t="shared" si="7"/>
        <v>0</v>
      </c>
      <c r="H16" s="22">
        <f t="shared" si="7"/>
        <v>0</v>
      </c>
      <c r="I16" s="22">
        <f t="shared" si="7"/>
        <v>0</v>
      </c>
      <c r="J16" s="22">
        <f t="shared" si="7"/>
        <v>0</v>
      </c>
      <c r="K16" s="22">
        <f t="shared" si="7"/>
        <v>0</v>
      </c>
      <c r="L16" s="23" t="str">
        <f t="shared" si="3"/>
        <v/>
      </c>
      <c r="M16" s="97"/>
      <c r="N16" s="97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8">+D18+D19</f>
        <v>0</v>
      </c>
      <c r="E17" s="22">
        <f t="shared" si="8"/>
        <v>0</v>
      </c>
      <c r="F17" s="22">
        <f t="shared" si="8"/>
        <v>0</v>
      </c>
      <c r="G17" s="22">
        <f t="shared" si="8"/>
        <v>0</v>
      </c>
      <c r="H17" s="22">
        <f t="shared" si="8"/>
        <v>0</v>
      </c>
      <c r="I17" s="22">
        <f t="shared" si="8"/>
        <v>0</v>
      </c>
      <c r="J17" s="22">
        <f t="shared" si="8"/>
        <v>0</v>
      </c>
      <c r="K17" s="22">
        <f t="shared" si="8"/>
        <v>0</v>
      </c>
      <c r="L17" s="23" t="str">
        <f t="shared" si="3"/>
        <v/>
      </c>
      <c r="M17" s="97"/>
      <c r="N17" s="97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18" si="9">+D48+D108+D138+D78+D318</f>
        <v>0</v>
      </c>
      <c r="E18" s="25">
        <f t="shared" si="9"/>
        <v>0</v>
      </c>
      <c r="F18" s="25">
        <f t="shared" si="9"/>
        <v>0</v>
      </c>
      <c r="G18" s="25">
        <f t="shared" si="9"/>
        <v>0</v>
      </c>
      <c r="H18" s="25">
        <f t="shared" si="9"/>
        <v>0</v>
      </c>
      <c r="I18" s="25">
        <f t="shared" si="9"/>
        <v>0</v>
      </c>
      <c r="J18" s="25">
        <f t="shared" si="9"/>
        <v>0</v>
      </c>
      <c r="K18" s="25">
        <f t="shared" si="9"/>
        <v>0</v>
      </c>
      <c r="L18" s="37" t="str">
        <f t="shared" si="3"/>
        <v/>
      </c>
      <c r="M18" s="97"/>
      <c r="N18" s="97"/>
      <c r="O18" s="31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ref="D19:K19" si="10">+D49+D109+D139+D79+D319</f>
        <v>0</v>
      </c>
      <c r="E19" s="25">
        <f t="shared" si="10"/>
        <v>0</v>
      </c>
      <c r="F19" s="25">
        <f t="shared" si="10"/>
        <v>0</v>
      </c>
      <c r="G19" s="25">
        <f t="shared" si="10"/>
        <v>0</v>
      </c>
      <c r="H19" s="25">
        <f t="shared" si="10"/>
        <v>0</v>
      </c>
      <c r="I19" s="25">
        <f t="shared" si="10"/>
        <v>0</v>
      </c>
      <c r="J19" s="25">
        <f t="shared" si="10"/>
        <v>0</v>
      </c>
      <c r="K19" s="25">
        <f t="shared" si="10"/>
        <v>0</v>
      </c>
      <c r="L19" s="37" t="str">
        <f t="shared" si="3"/>
        <v/>
      </c>
      <c r="M19" s="97"/>
      <c r="N19" s="97"/>
      <c r="O19" s="31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ref="D20:K20" si="11">+D50+D110+D140+D80+D320</f>
        <v>0</v>
      </c>
      <c r="E20" s="25">
        <f t="shared" si="11"/>
        <v>0</v>
      </c>
      <c r="F20" s="25">
        <f t="shared" si="11"/>
        <v>0</v>
      </c>
      <c r="G20" s="25">
        <f t="shared" si="11"/>
        <v>0</v>
      </c>
      <c r="H20" s="25">
        <f t="shared" si="11"/>
        <v>0</v>
      </c>
      <c r="I20" s="25">
        <f t="shared" si="11"/>
        <v>0</v>
      </c>
      <c r="J20" s="25">
        <f t="shared" si="11"/>
        <v>0</v>
      </c>
      <c r="K20" s="25">
        <f t="shared" si="11"/>
        <v>0</v>
      </c>
      <c r="L20" s="37" t="str">
        <f t="shared" si="3"/>
        <v/>
      </c>
      <c r="M20" s="97"/>
      <c r="N20" s="97"/>
      <c r="O20" s="31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12">+D22+D23</f>
        <v>0</v>
      </c>
      <c r="E21" s="22">
        <f t="shared" si="12"/>
        <v>0</v>
      </c>
      <c r="F21" s="22">
        <f t="shared" si="12"/>
        <v>0</v>
      </c>
      <c r="G21" s="22">
        <f t="shared" si="12"/>
        <v>0</v>
      </c>
      <c r="H21" s="22">
        <f t="shared" si="12"/>
        <v>0</v>
      </c>
      <c r="I21" s="22">
        <f t="shared" si="12"/>
        <v>0</v>
      </c>
      <c r="J21" s="22">
        <f t="shared" si="12"/>
        <v>0</v>
      </c>
      <c r="K21" s="22">
        <f t="shared" si="12"/>
        <v>0</v>
      </c>
      <c r="L21" s="23" t="str">
        <f t="shared" si="3"/>
        <v/>
      </c>
      <c r="M21" s="97"/>
      <c r="N21" s="97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2" si="13">+D52+D112+D142+D82+D322</f>
        <v>0</v>
      </c>
      <c r="E22" s="25">
        <f t="shared" si="13"/>
        <v>0</v>
      </c>
      <c r="F22" s="25">
        <f t="shared" si="13"/>
        <v>0</v>
      </c>
      <c r="G22" s="25">
        <f t="shared" si="13"/>
        <v>0</v>
      </c>
      <c r="H22" s="25">
        <f t="shared" si="13"/>
        <v>0</v>
      </c>
      <c r="I22" s="25">
        <f t="shared" si="13"/>
        <v>0</v>
      </c>
      <c r="J22" s="25">
        <f t="shared" si="13"/>
        <v>0</v>
      </c>
      <c r="K22" s="25">
        <f t="shared" si="13"/>
        <v>0</v>
      </c>
      <c r="L22" s="37" t="str">
        <f t="shared" si="3"/>
        <v/>
      </c>
      <c r="M22" s="97"/>
      <c r="N22" s="97"/>
      <c r="O22" s="31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ref="D23:K23" si="14">+D53+D113+D143+D83+D323</f>
        <v>0</v>
      </c>
      <c r="E23" s="25">
        <f t="shared" si="14"/>
        <v>0</v>
      </c>
      <c r="F23" s="25">
        <f t="shared" si="14"/>
        <v>0</v>
      </c>
      <c r="G23" s="25">
        <f t="shared" si="14"/>
        <v>0</v>
      </c>
      <c r="H23" s="25">
        <f t="shared" si="14"/>
        <v>0</v>
      </c>
      <c r="I23" s="25">
        <f t="shared" si="14"/>
        <v>0</v>
      </c>
      <c r="J23" s="25">
        <f t="shared" si="14"/>
        <v>0</v>
      </c>
      <c r="K23" s="25">
        <f t="shared" si="14"/>
        <v>0</v>
      </c>
      <c r="L23" s="37" t="str">
        <f t="shared" si="3"/>
        <v/>
      </c>
      <c r="M23" s="97"/>
      <c r="N23" s="97"/>
      <c r="O23" s="31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5">SUM(D25:D28)</f>
        <v>0</v>
      </c>
      <c r="E24" s="22">
        <f t="shared" si="15"/>
        <v>0</v>
      </c>
      <c r="F24" s="22">
        <f t="shared" si="15"/>
        <v>0</v>
      </c>
      <c r="G24" s="22">
        <f t="shared" si="15"/>
        <v>0</v>
      </c>
      <c r="H24" s="22">
        <f t="shared" si="15"/>
        <v>0</v>
      </c>
      <c r="I24" s="22">
        <f t="shared" si="15"/>
        <v>0</v>
      </c>
      <c r="J24" s="22">
        <f t="shared" si="15"/>
        <v>0</v>
      </c>
      <c r="K24" s="22">
        <f t="shared" si="15"/>
        <v>0</v>
      </c>
      <c r="L24" s="23" t="str">
        <f t="shared" si="3"/>
        <v/>
      </c>
      <c r="M24" s="97"/>
      <c r="N24" s="97"/>
      <c r="O24" s="31"/>
    </row>
    <row r="25" spans="1:15">
      <c r="A25" s="51" t="s">
        <v>126</v>
      </c>
      <c r="B25" s="68">
        <f t="shared" si="0"/>
        <v>0</v>
      </c>
      <c r="C25" s="68">
        <f t="shared" si="0"/>
        <v>0</v>
      </c>
      <c r="D25" s="68">
        <f>+D55</f>
        <v>0</v>
      </c>
      <c r="E25" s="68">
        <f t="shared" ref="E25:K25" si="16">+E55</f>
        <v>0</v>
      </c>
      <c r="F25" s="68">
        <f t="shared" si="16"/>
        <v>0</v>
      </c>
      <c r="G25" s="68">
        <f t="shared" si="16"/>
        <v>0</v>
      </c>
      <c r="H25" s="68">
        <f t="shared" si="16"/>
        <v>0</v>
      </c>
      <c r="I25" s="68">
        <f t="shared" si="16"/>
        <v>0</v>
      </c>
      <c r="J25" s="68">
        <f t="shared" si="16"/>
        <v>0</v>
      </c>
      <c r="K25" s="68">
        <f t="shared" si="16"/>
        <v>0</v>
      </c>
      <c r="L25" s="69" t="str">
        <f t="shared" si="3"/>
        <v/>
      </c>
      <c r="M25" s="97"/>
      <c r="N25" s="97"/>
    </row>
    <row r="26" spans="1:15" ht="37.5">
      <c r="A26" s="141" t="s">
        <v>121</v>
      </c>
      <c r="B26" s="68">
        <f t="shared" si="0"/>
        <v>0</v>
      </c>
      <c r="C26" s="68">
        <f t="shared" si="0"/>
        <v>0</v>
      </c>
      <c r="D26" s="68">
        <f>+D85</f>
        <v>0</v>
      </c>
      <c r="E26" s="68">
        <f t="shared" ref="E26:J26" si="17">+E85</f>
        <v>0</v>
      </c>
      <c r="F26" s="68">
        <f t="shared" si="17"/>
        <v>0</v>
      </c>
      <c r="G26" s="68">
        <f t="shared" si="17"/>
        <v>0</v>
      </c>
      <c r="H26" s="68">
        <f t="shared" si="17"/>
        <v>0</v>
      </c>
      <c r="I26" s="68">
        <f t="shared" si="17"/>
        <v>0</v>
      </c>
      <c r="J26" s="68">
        <f t="shared" si="17"/>
        <v>0</v>
      </c>
      <c r="K26" s="68">
        <f>+K56+K116+K146+K86</f>
        <v>0</v>
      </c>
      <c r="L26" s="69" t="str">
        <f t="shared" si="3"/>
        <v/>
      </c>
      <c r="M26" s="97"/>
      <c r="N26" s="97"/>
    </row>
    <row r="27" spans="1:15">
      <c r="A27" s="51" t="s">
        <v>102</v>
      </c>
      <c r="B27" s="68">
        <f t="shared" si="0"/>
        <v>0</v>
      </c>
      <c r="C27" s="68">
        <f t="shared" si="0"/>
        <v>0</v>
      </c>
      <c r="D27" s="68">
        <f>+D115</f>
        <v>0</v>
      </c>
      <c r="E27" s="68">
        <f t="shared" ref="E27:K27" si="18">+E115</f>
        <v>0</v>
      </c>
      <c r="F27" s="68">
        <f t="shared" si="18"/>
        <v>0</v>
      </c>
      <c r="G27" s="68">
        <f t="shared" si="18"/>
        <v>0</v>
      </c>
      <c r="H27" s="68">
        <f t="shared" si="18"/>
        <v>0</v>
      </c>
      <c r="I27" s="68">
        <f t="shared" si="18"/>
        <v>0</v>
      </c>
      <c r="J27" s="68">
        <f t="shared" si="18"/>
        <v>0</v>
      </c>
      <c r="K27" s="68">
        <f t="shared" si="18"/>
        <v>0</v>
      </c>
      <c r="L27" s="69" t="str">
        <f t="shared" si="3"/>
        <v/>
      </c>
      <c r="M27" s="97"/>
      <c r="N27" s="97"/>
    </row>
    <row r="28" spans="1:15" ht="38.25" thickBot="1">
      <c r="A28" s="51" t="s">
        <v>103</v>
      </c>
      <c r="B28" s="68">
        <f t="shared" si="0"/>
        <v>0</v>
      </c>
      <c r="C28" s="68">
        <f t="shared" si="0"/>
        <v>0</v>
      </c>
      <c r="D28" s="68">
        <f>+D145</f>
        <v>0</v>
      </c>
      <c r="E28" s="68">
        <f t="shared" ref="E28:K28" si="19">+E145</f>
        <v>0</v>
      </c>
      <c r="F28" s="68">
        <f t="shared" si="19"/>
        <v>0</v>
      </c>
      <c r="G28" s="68">
        <f t="shared" si="19"/>
        <v>0</v>
      </c>
      <c r="H28" s="68">
        <f t="shared" si="19"/>
        <v>0</v>
      </c>
      <c r="I28" s="68">
        <f t="shared" si="19"/>
        <v>0</v>
      </c>
      <c r="J28" s="68">
        <f t="shared" si="19"/>
        <v>0</v>
      </c>
      <c r="K28" s="68">
        <f t="shared" si="19"/>
        <v>0</v>
      </c>
      <c r="L28" s="70" t="str">
        <f t="shared" si="3"/>
        <v/>
      </c>
      <c r="M28" s="97"/>
      <c r="N28" s="97"/>
    </row>
    <row r="29" spans="1:15">
      <c r="A29" s="29" t="s">
        <v>32</v>
      </c>
      <c r="B29" s="30">
        <f t="shared" ref="B29:K29" si="20">+B16+B11</f>
        <v>0</v>
      </c>
      <c r="C29" s="30">
        <f t="shared" si="20"/>
        <v>0</v>
      </c>
      <c r="D29" s="30">
        <f t="shared" si="20"/>
        <v>0</v>
      </c>
      <c r="E29" s="30">
        <f t="shared" si="20"/>
        <v>0</v>
      </c>
      <c r="F29" s="30">
        <f t="shared" si="20"/>
        <v>0</v>
      </c>
      <c r="G29" s="30">
        <f t="shared" si="20"/>
        <v>0</v>
      </c>
      <c r="H29" s="30">
        <f t="shared" si="20"/>
        <v>0</v>
      </c>
      <c r="I29" s="30">
        <f t="shared" si="20"/>
        <v>0</v>
      </c>
      <c r="J29" s="30">
        <f t="shared" si="20"/>
        <v>0</v>
      </c>
      <c r="K29" s="30">
        <f t="shared" si="20"/>
        <v>0</v>
      </c>
      <c r="L29" s="39" t="str">
        <f t="shared" si="3"/>
        <v/>
      </c>
      <c r="M29" s="97"/>
      <c r="N29" s="97"/>
    </row>
    <row r="30" spans="1:15">
      <c r="B30" s="33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M31" s="98"/>
      <c r="N31" s="98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99"/>
      <c r="N32" s="99"/>
    </row>
    <row r="33" spans="1:14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M33" s="100"/>
      <c r="N33" s="100"/>
    </row>
    <row r="34" spans="1:14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M34" s="101"/>
      <c r="N34" s="101"/>
    </row>
    <row r="35" spans="1:14">
      <c r="A35" s="159" t="s">
        <v>95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M35" s="102"/>
      <c r="N35" s="102"/>
    </row>
    <row r="36" spans="1:14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M36" s="103"/>
      <c r="N36" s="103"/>
    </row>
    <row r="37" spans="1:14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M37" s="103"/>
      <c r="N37" s="103"/>
    </row>
    <row r="38" spans="1:14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M38" s="103"/>
      <c r="N38" s="103"/>
    </row>
    <row r="39" spans="1:14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M39" s="99"/>
      <c r="N39" s="99"/>
    </row>
    <row r="40" spans="1:14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M40" s="99"/>
      <c r="N40" s="99"/>
    </row>
    <row r="41" spans="1:14">
      <c r="A41" s="21" t="s">
        <v>16</v>
      </c>
      <c r="B41" s="22">
        <f t="shared" ref="B41:C58" si="21">+D41+F41+H41+J41</f>
        <v>0</v>
      </c>
      <c r="C41" s="22">
        <f t="shared" si="21"/>
        <v>0</v>
      </c>
      <c r="D41" s="22">
        <f t="shared" ref="D41:K41" si="22">SUM(D42:D44)</f>
        <v>0</v>
      </c>
      <c r="E41" s="22">
        <f t="shared" si="22"/>
        <v>0</v>
      </c>
      <c r="F41" s="22">
        <f t="shared" si="22"/>
        <v>0</v>
      </c>
      <c r="G41" s="22">
        <f t="shared" si="22"/>
        <v>0</v>
      </c>
      <c r="H41" s="22">
        <f t="shared" si="22"/>
        <v>0</v>
      </c>
      <c r="I41" s="22">
        <f t="shared" si="22"/>
        <v>0</v>
      </c>
      <c r="J41" s="22">
        <f t="shared" si="22"/>
        <v>0</v>
      </c>
      <c r="K41" s="22">
        <f t="shared" si="22"/>
        <v>0</v>
      </c>
      <c r="L41" s="23" t="str">
        <f>IF(C41&gt;0,FIXED(C41/B41*100,2),"")</f>
        <v/>
      </c>
      <c r="M41" s="97"/>
      <c r="N41" s="97"/>
    </row>
    <row r="42" spans="1:14">
      <c r="A42" s="24" t="s">
        <v>17</v>
      </c>
      <c r="B42" s="25">
        <f t="shared" si="21"/>
        <v>0</v>
      </c>
      <c r="C42" s="25">
        <f t="shared" si="21"/>
        <v>0</v>
      </c>
      <c r="D42" s="25">
        <f t="shared" ref="D42:K44" si="23">+D162+D222</f>
        <v>0</v>
      </c>
      <c r="E42" s="25">
        <f t="shared" si="23"/>
        <v>0</v>
      </c>
      <c r="F42" s="25">
        <f t="shared" si="23"/>
        <v>0</v>
      </c>
      <c r="G42" s="25">
        <f t="shared" si="23"/>
        <v>0</v>
      </c>
      <c r="H42" s="25">
        <f t="shared" si="23"/>
        <v>0</v>
      </c>
      <c r="I42" s="25">
        <f t="shared" si="23"/>
        <v>0</v>
      </c>
      <c r="J42" s="25">
        <f t="shared" si="23"/>
        <v>0</v>
      </c>
      <c r="K42" s="25">
        <f t="shared" si="23"/>
        <v>0</v>
      </c>
      <c r="L42" s="37" t="str">
        <f t="shared" ref="L42:L59" si="24">IF(C42&gt;0,FIXED(C42/B42*100,2),"")</f>
        <v/>
      </c>
      <c r="M42" s="97"/>
      <c r="N42" s="97"/>
    </row>
    <row r="43" spans="1:14">
      <c r="A43" s="24" t="s">
        <v>18</v>
      </c>
      <c r="B43" s="25">
        <f t="shared" si="21"/>
        <v>0</v>
      </c>
      <c r="C43" s="25">
        <f t="shared" si="21"/>
        <v>0</v>
      </c>
      <c r="D43" s="25">
        <f t="shared" si="23"/>
        <v>0</v>
      </c>
      <c r="E43" s="25">
        <f t="shared" si="23"/>
        <v>0</v>
      </c>
      <c r="F43" s="25">
        <f t="shared" si="23"/>
        <v>0</v>
      </c>
      <c r="G43" s="25">
        <f t="shared" si="23"/>
        <v>0</v>
      </c>
      <c r="H43" s="25">
        <f t="shared" si="23"/>
        <v>0</v>
      </c>
      <c r="I43" s="25">
        <f t="shared" si="23"/>
        <v>0</v>
      </c>
      <c r="J43" s="25">
        <f t="shared" si="23"/>
        <v>0</v>
      </c>
      <c r="K43" s="25">
        <f t="shared" si="23"/>
        <v>0</v>
      </c>
      <c r="L43" s="37" t="str">
        <f t="shared" si="24"/>
        <v/>
      </c>
      <c r="M43" s="97"/>
      <c r="N43" s="97"/>
    </row>
    <row r="44" spans="1:14">
      <c r="A44" s="24" t="s">
        <v>140</v>
      </c>
      <c r="B44" s="25">
        <f t="shared" si="21"/>
        <v>0</v>
      </c>
      <c r="C44" s="25">
        <f t="shared" si="21"/>
        <v>0</v>
      </c>
      <c r="D44" s="25">
        <f t="shared" si="23"/>
        <v>0</v>
      </c>
      <c r="E44" s="25">
        <f t="shared" si="23"/>
        <v>0</v>
      </c>
      <c r="F44" s="25">
        <f t="shared" si="23"/>
        <v>0</v>
      </c>
      <c r="G44" s="25">
        <f t="shared" si="23"/>
        <v>0</v>
      </c>
      <c r="H44" s="25">
        <f t="shared" si="23"/>
        <v>0</v>
      </c>
      <c r="I44" s="25">
        <f t="shared" si="23"/>
        <v>0</v>
      </c>
      <c r="J44" s="25">
        <f t="shared" si="23"/>
        <v>0</v>
      </c>
      <c r="K44" s="25">
        <f t="shared" si="23"/>
        <v>0</v>
      </c>
      <c r="L44" s="37" t="str">
        <f t="shared" si="24"/>
        <v/>
      </c>
      <c r="M44" s="97"/>
      <c r="N44" s="97"/>
    </row>
    <row r="45" spans="1:14">
      <c r="A45" s="21" t="s">
        <v>19</v>
      </c>
      <c r="B45" s="22">
        <f t="shared" si="21"/>
        <v>0</v>
      </c>
      <c r="C45" s="22">
        <f t="shared" si="21"/>
        <v>0</v>
      </c>
      <c r="D45" s="22">
        <f t="shared" ref="D45:K45" si="25">+D46</f>
        <v>0</v>
      </c>
      <c r="E45" s="22">
        <f t="shared" si="25"/>
        <v>0</v>
      </c>
      <c r="F45" s="22">
        <f t="shared" si="25"/>
        <v>0</v>
      </c>
      <c r="G45" s="22">
        <f t="shared" si="25"/>
        <v>0</v>
      </c>
      <c r="H45" s="22">
        <f t="shared" si="25"/>
        <v>0</v>
      </c>
      <c r="I45" s="22">
        <f t="shared" si="25"/>
        <v>0</v>
      </c>
      <c r="J45" s="22">
        <f t="shared" si="25"/>
        <v>0</v>
      </c>
      <c r="K45" s="22">
        <f t="shared" si="25"/>
        <v>0</v>
      </c>
      <c r="L45" s="23" t="str">
        <f t="shared" si="24"/>
        <v/>
      </c>
      <c r="M45" s="97"/>
      <c r="N45" s="97"/>
    </row>
    <row r="46" spans="1:14">
      <c r="A46" s="21" t="s">
        <v>20</v>
      </c>
      <c r="B46" s="22">
        <f t="shared" si="21"/>
        <v>0</v>
      </c>
      <c r="C46" s="22">
        <f t="shared" si="21"/>
        <v>0</v>
      </c>
      <c r="D46" s="22">
        <f t="shared" ref="D46:K46" si="26">+D47+D50+D51+D54</f>
        <v>0</v>
      </c>
      <c r="E46" s="22">
        <f t="shared" si="26"/>
        <v>0</v>
      </c>
      <c r="F46" s="22">
        <f t="shared" si="26"/>
        <v>0</v>
      </c>
      <c r="G46" s="22">
        <f t="shared" si="26"/>
        <v>0</v>
      </c>
      <c r="H46" s="22">
        <f t="shared" si="26"/>
        <v>0</v>
      </c>
      <c r="I46" s="22">
        <f t="shared" si="26"/>
        <v>0</v>
      </c>
      <c r="J46" s="22">
        <f t="shared" si="26"/>
        <v>0</v>
      </c>
      <c r="K46" s="22">
        <f t="shared" si="26"/>
        <v>0</v>
      </c>
      <c r="L46" s="23" t="str">
        <f t="shared" si="24"/>
        <v/>
      </c>
      <c r="M46" s="97"/>
      <c r="N46" s="97"/>
    </row>
    <row r="47" spans="1:14">
      <c r="A47" s="21" t="s">
        <v>21</v>
      </c>
      <c r="B47" s="22">
        <f t="shared" si="21"/>
        <v>0</v>
      </c>
      <c r="C47" s="22">
        <f t="shared" si="21"/>
        <v>0</v>
      </c>
      <c r="D47" s="22">
        <f t="shared" ref="D47:K47" si="27">+D48+D49</f>
        <v>0</v>
      </c>
      <c r="E47" s="22">
        <f t="shared" si="27"/>
        <v>0</v>
      </c>
      <c r="F47" s="22">
        <f t="shared" si="27"/>
        <v>0</v>
      </c>
      <c r="G47" s="22">
        <f t="shared" si="27"/>
        <v>0</v>
      </c>
      <c r="H47" s="22">
        <f t="shared" si="27"/>
        <v>0</v>
      </c>
      <c r="I47" s="22">
        <f t="shared" si="27"/>
        <v>0</v>
      </c>
      <c r="J47" s="22">
        <f t="shared" si="27"/>
        <v>0</v>
      </c>
      <c r="K47" s="22">
        <f t="shared" si="27"/>
        <v>0</v>
      </c>
      <c r="L47" s="23" t="str">
        <f t="shared" si="24"/>
        <v/>
      </c>
      <c r="M47" s="97"/>
      <c r="N47" s="97"/>
    </row>
    <row r="48" spans="1:14">
      <c r="A48" s="24" t="s">
        <v>22</v>
      </c>
      <c r="B48" s="25">
        <f t="shared" si="21"/>
        <v>0</v>
      </c>
      <c r="C48" s="25">
        <f t="shared" si="21"/>
        <v>0</v>
      </c>
      <c r="D48" s="25">
        <f t="shared" ref="D48:K50" si="28">+D168+D228</f>
        <v>0</v>
      </c>
      <c r="E48" s="25">
        <f t="shared" si="28"/>
        <v>0</v>
      </c>
      <c r="F48" s="25">
        <f t="shared" si="28"/>
        <v>0</v>
      </c>
      <c r="G48" s="25">
        <f t="shared" si="28"/>
        <v>0</v>
      </c>
      <c r="H48" s="25">
        <f t="shared" si="28"/>
        <v>0</v>
      </c>
      <c r="I48" s="25">
        <f t="shared" si="28"/>
        <v>0</v>
      </c>
      <c r="J48" s="25">
        <f t="shared" si="28"/>
        <v>0</v>
      </c>
      <c r="K48" s="25">
        <f t="shared" si="28"/>
        <v>0</v>
      </c>
      <c r="L48" s="37" t="str">
        <f t="shared" si="24"/>
        <v/>
      </c>
      <c r="M48" s="97"/>
      <c r="N48" s="97"/>
    </row>
    <row r="49" spans="1:14">
      <c r="A49" s="26" t="s">
        <v>23</v>
      </c>
      <c r="B49" s="25">
        <f t="shared" si="21"/>
        <v>0</v>
      </c>
      <c r="C49" s="25">
        <f t="shared" si="21"/>
        <v>0</v>
      </c>
      <c r="D49" s="25">
        <f t="shared" si="28"/>
        <v>0</v>
      </c>
      <c r="E49" s="25">
        <f t="shared" si="28"/>
        <v>0</v>
      </c>
      <c r="F49" s="25">
        <f t="shared" si="28"/>
        <v>0</v>
      </c>
      <c r="G49" s="25">
        <f t="shared" si="28"/>
        <v>0</v>
      </c>
      <c r="H49" s="25">
        <f t="shared" si="28"/>
        <v>0</v>
      </c>
      <c r="I49" s="25">
        <f t="shared" si="28"/>
        <v>0</v>
      </c>
      <c r="J49" s="25">
        <f t="shared" si="28"/>
        <v>0</v>
      </c>
      <c r="K49" s="25">
        <f t="shared" si="28"/>
        <v>0</v>
      </c>
      <c r="L49" s="37" t="str">
        <f t="shared" si="24"/>
        <v/>
      </c>
      <c r="M49" s="97"/>
      <c r="N49" s="97"/>
    </row>
    <row r="50" spans="1:14">
      <c r="A50" s="24" t="s">
        <v>141</v>
      </c>
      <c r="B50" s="25">
        <f t="shared" si="21"/>
        <v>0</v>
      </c>
      <c r="C50" s="25">
        <f t="shared" si="21"/>
        <v>0</v>
      </c>
      <c r="D50" s="25">
        <f t="shared" si="28"/>
        <v>0</v>
      </c>
      <c r="E50" s="25">
        <f t="shared" si="28"/>
        <v>0</v>
      </c>
      <c r="F50" s="25">
        <f t="shared" si="28"/>
        <v>0</v>
      </c>
      <c r="G50" s="25">
        <f t="shared" si="28"/>
        <v>0</v>
      </c>
      <c r="H50" s="25">
        <f t="shared" si="28"/>
        <v>0</v>
      </c>
      <c r="I50" s="25">
        <f t="shared" si="28"/>
        <v>0</v>
      </c>
      <c r="J50" s="25">
        <f t="shared" si="28"/>
        <v>0</v>
      </c>
      <c r="K50" s="25">
        <f t="shared" si="28"/>
        <v>0</v>
      </c>
      <c r="L50" s="37" t="str">
        <f t="shared" si="24"/>
        <v/>
      </c>
      <c r="M50" s="97"/>
      <c r="N50" s="97"/>
    </row>
    <row r="51" spans="1:14">
      <c r="A51" s="21" t="s">
        <v>24</v>
      </c>
      <c r="B51" s="22">
        <f t="shared" si="21"/>
        <v>0</v>
      </c>
      <c r="C51" s="22">
        <f t="shared" si="21"/>
        <v>0</v>
      </c>
      <c r="D51" s="22">
        <f t="shared" ref="D51:K51" si="29">+D52+D53</f>
        <v>0</v>
      </c>
      <c r="E51" s="22">
        <f t="shared" si="29"/>
        <v>0</v>
      </c>
      <c r="F51" s="22">
        <f t="shared" si="29"/>
        <v>0</v>
      </c>
      <c r="G51" s="22">
        <f t="shared" si="29"/>
        <v>0</v>
      </c>
      <c r="H51" s="22">
        <f t="shared" si="29"/>
        <v>0</v>
      </c>
      <c r="I51" s="22">
        <f t="shared" si="29"/>
        <v>0</v>
      </c>
      <c r="J51" s="22">
        <f t="shared" si="29"/>
        <v>0</v>
      </c>
      <c r="K51" s="22">
        <f t="shared" si="29"/>
        <v>0</v>
      </c>
      <c r="L51" s="23" t="str">
        <f t="shared" si="24"/>
        <v/>
      </c>
      <c r="M51" s="97"/>
      <c r="N51" s="97"/>
    </row>
    <row r="52" spans="1:14">
      <c r="A52" s="28" t="s">
        <v>25</v>
      </c>
      <c r="B52" s="25">
        <f t="shared" si="21"/>
        <v>0</v>
      </c>
      <c r="C52" s="25">
        <f t="shared" si="21"/>
        <v>0</v>
      </c>
      <c r="D52" s="25">
        <f>+D172+D232+D202</f>
        <v>0</v>
      </c>
      <c r="E52" s="25">
        <f t="shared" ref="E52:K52" si="30">+E172+E232+E202</f>
        <v>0</v>
      </c>
      <c r="F52" s="25">
        <f t="shared" si="30"/>
        <v>0</v>
      </c>
      <c r="G52" s="25">
        <f t="shared" si="30"/>
        <v>0</v>
      </c>
      <c r="H52" s="25">
        <f t="shared" si="30"/>
        <v>0</v>
      </c>
      <c r="I52" s="25">
        <f t="shared" si="30"/>
        <v>0</v>
      </c>
      <c r="J52" s="25">
        <f t="shared" si="30"/>
        <v>0</v>
      </c>
      <c r="K52" s="25">
        <f t="shared" si="30"/>
        <v>0</v>
      </c>
      <c r="L52" s="37" t="str">
        <f t="shared" si="24"/>
        <v/>
      </c>
      <c r="M52" s="97"/>
      <c r="N52" s="97"/>
    </row>
    <row r="53" spans="1:14">
      <c r="A53" s="28" t="s">
        <v>26</v>
      </c>
      <c r="B53" s="25">
        <f t="shared" si="21"/>
        <v>0</v>
      </c>
      <c r="C53" s="25">
        <f t="shared" si="21"/>
        <v>0</v>
      </c>
      <c r="D53" s="25">
        <f t="shared" ref="D53:K53" si="31">+D173+D233</f>
        <v>0</v>
      </c>
      <c r="E53" s="25">
        <f t="shared" si="31"/>
        <v>0</v>
      </c>
      <c r="F53" s="25">
        <f t="shared" si="31"/>
        <v>0</v>
      </c>
      <c r="G53" s="25">
        <f t="shared" si="31"/>
        <v>0</v>
      </c>
      <c r="H53" s="25">
        <f t="shared" si="31"/>
        <v>0</v>
      </c>
      <c r="I53" s="25">
        <f t="shared" si="31"/>
        <v>0</v>
      </c>
      <c r="J53" s="25">
        <f t="shared" si="31"/>
        <v>0</v>
      </c>
      <c r="K53" s="25">
        <f t="shared" si="31"/>
        <v>0</v>
      </c>
      <c r="L53" s="37" t="str">
        <f t="shared" si="24"/>
        <v/>
      </c>
      <c r="M53" s="97"/>
      <c r="N53" s="97"/>
    </row>
    <row r="54" spans="1:14">
      <c r="A54" s="21" t="s">
        <v>27</v>
      </c>
      <c r="B54" s="22">
        <f t="shared" si="21"/>
        <v>0</v>
      </c>
      <c r="C54" s="22">
        <f t="shared" si="21"/>
        <v>0</v>
      </c>
      <c r="D54" s="22">
        <f t="shared" ref="D54:K54" si="32">SUM(D55:D58)</f>
        <v>0</v>
      </c>
      <c r="E54" s="22">
        <f t="shared" si="32"/>
        <v>0</v>
      </c>
      <c r="F54" s="22">
        <f t="shared" si="32"/>
        <v>0</v>
      </c>
      <c r="G54" s="22">
        <f t="shared" si="32"/>
        <v>0</v>
      </c>
      <c r="H54" s="22">
        <f t="shared" si="32"/>
        <v>0</v>
      </c>
      <c r="I54" s="22">
        <f t="shared" si="32"/>
        <v>0</v>
      </c>
      <c r="J54" s="22">
        <f t="shared" si="32"/>
        <v>0</v>
      </c>
      <c r="K54" s="22">
        <f t="shared" si="32"/>
        <v>0</v>
      </c>
      <c r="L54" s="23" t="str">
        <f t="shared" si="24"/>
        <v/>
      </c>
      <c r="M54" s="97"/>
      <c r="N54" s="97"/>
    </row>
    <row r="55" spans="1:14">
      <c r="A55" s="51" t="s">
        <v>126</v>
      </c>
      <c r="B55" s="68">
        <f t="shared" si="21"/>
        <v>0</v>
      </c>
      <c r="C55" s="68">
        <f t="shared" si="21"/>
        <v>0</v>
      </c>
      <c r="D55" s="68">
        <f t="shared" ref="D55:K58" si="33">+D175+D235</f>
        <v>0</v>
      </c>
      <c r="E55" s="68">
        <f t="shared" si="33"/>
        <v>0</v>
      </c>
      <c r="F55" s="68">
        <f t="shared" si="33"/>
        <v>0</v>
      </c>
      <c r="G55" s="68">
        <f t="shared" si="33"/>
        <v>0</v>
      </c>
      <c r="H55" s="68">
        <f t="shared" si="33"/>
        <v>0</v>
      </c>
      <c r="I55" s="68">
        <f t="shared" si="33"/>
        <v>0</v>
      </c>
      <c r="J55" s="68">
        <f t="shared" si="33"/>
        <v>0</v>
      </c>
      <c r="K55" s="68">
        <f t="shared" si="33"/>
        <v>0</v>
      </c>
      <c r="L55" s="69" t="str">
        <f t="shared" si="24"/>
        <v/>
      </c>
      <c r="M55" s="97"/>
      <c r="N55" s="97"/>
    </row>
    <row r="56" spans="1:14">
      <c r="A56" s="51" t="s">
        <v>29</v>
      </c>
      <c r="B56" s="68">
        <f t="shared" si="21"/>
        <v>0</v>
      </c>
      <c r="C56" s="68">
        <f t="shared" si="21"/>
        <v>0</v>
      </c>
      <c r="D56" s="68">
        <f t="shared" si="33"/>
        <v>0</v>
      </c>
      <c r="E56" s="68">
        <f t="shared" si="33"/>
        <v>0</v>
      </c>
      <c r="F56" s="68">
        <f t="shared" si="33"/>
        <v>0</v>
      </c>
      <c r="G56" s="68">
        <f t="shared" si="33"/>
        <v>0</v>
      </c>
      <c r="H56" s="68">
        <f t="shared" si="33"/>
        <v>0</v>
      </c>
      <c r="I56" s="68">
        <f t="shared" si="33"/>
        <v>0</v>
      </c>
      <c r="J56" s="68">
        <f t="shared" si="33"/>
        <v>0</v>
      </c>
      <c r="K56" s="68">
        <f t="shared" si="33"/>
        <v>0</v>
      </c>
      <c r="L56" s="69" t="str">
        <f t="shared" si="24"/>
        <v/>
      </c>
      <c r="M56" s="97"/>
      <c r="N56" s="97"/>
    </row>
    <row r="57" spans="1:14">
      <c r="A57" s="51" t="s">
        <v>30</v>
      </c>
      <c r="B57" s="68">
        <f t="shared" si="21"/>
        <v>0</v>
      </c>
      <c r="C57" s="68">
        <f t="shared" si="21"/>
        <v>0</v>
      </c>
      <c r="D57" s="68">
        <f t="shared" si="33"/>
        <v>0</v>
      </c>
      <c r="E57" s="68">
        <f t="shared" si="33"/>
        <v>0</v>
      </c>
      <c r="F57" s="68">
        <f t="shared" si="33"/>
        <v>0</v>
      </c>
      <c r="G57" s="68">
        <f t="shared" si="33"/>
        <v>0</v>
      </c>
      <c r="H57" s="68">
        <f t="shared" si="33"/>
        <v>0</v>
      </c>
      <c r="I57" s="68">
        <f t="shared" si="33"/>
        <v>0</v>
      </c>
      <c r="J57" s="68">
        <f t="shared" si="33"/>
        <v>0</v>
      </c>
      <c r="K57" s="68">
        <f t="shared" si="33"/>
        <v>0</v>
      </c>
      <c r="L57" s="69" t="str">
        <f t="shared" si="24"/>
        <v/>
      </c>
      <c r="M57" s="97"/>
      <c r="N57" s="97"/>
    </row>
    <row r="58" spans="1:14" ht="19.5" thickBot="1">
      <c r="A58" s="51" t="s">
        <v>31</v>
      </c>
      <c r="B58" s="68">
        <f t="shared" si="21"/>
        <v>0</v>
      </c>
      <c r="C58" s="68">
        <f t="shared" si="21"/>
        <v>0</v>
      </c>
      <c r="D58" s="68">
        <f t="shared" si="33"/>
        <v>0</v>
      </c>
      <c r="E58" s="68">
        <f t="shared" si="33"/>
        <v>0</v>
      </c>
      <c r="F58" s="68">
        <f t="shared" si="33"/>
        <v>0</v>
      </c>
      <c r="G58" s="68">
        <f t="shared" si="33"/>
        <v>0</v>
      </c>
      <c r="H58" s="68">
        <f t="shared" si="33"/>
        <v>0</v>
      </c>
      <c r="I58" s="68">
        <f t="shared" si="33"/>
        <v>0</v>
      </c>
      <c r="J58" s="68">
        <f t="shared" si="33"/>
        <v>0</v>
      </c>
      <c r="K58" s="68">
        <f t="shared" si="33"/>
        <v>0</v>
      </c>
      <c r="L58" s="70" t="str">
        <f t="shared" si="24"/>
        <v/>
      </c>
      <c r="M58" s="97"/>
      <c r="N58" s="97"/>
    </row>
    <row r="59" spans="1:14">
      <c r="A59" s="29" t="s">
        <v>32</v>
      </c>
      <c r="B59" s="30">
        <f t="shared" ref="B59:K59" si="34">+B46+B41</f>
        <v>0</v>
      </c>
      <c r="C59" s="30">
        <f t="shared" si="34"/>
        <v>0</v>
      </c>
      <c r="D59" s="30">
        <f t="shared" si="34"/>
        <v>0</v>
      </c>
      <c r="E59" s="30">
        <f t="shared" si="34"/>
        <v>0</v>
      </c>
      <c r="F59" s="30">
        <f t="shared" si="34"/>
        <v>0</v>
      </c>
      <c r="G59" s="30">
        <f t="shared" si="34"/>
        <v>0</v>
      </c>
      <c r="H59" s="30">
        <f t="shared" si="34"/>
        <v>0</v>
      </c>
      <c r="I59" s="30">
        <f t="shared" si="34"/>
        <v>0</v>
      </c>
      <c r="J59" s="30">
        <f t="shared" si="34"/>
        <v>0</v>
      </c>
      <c r="K59" s="30">
        <f t="shared" si="34"/>
        <v>0</v>
      </c>
      <c r="L59" s="39" t="str">
        <f t="shared" si="24"/>
        <v/>
      </c>
      <c r="M59" s="97"/>
      <c r="N59" s="97"/>
    </row>
    <row r="61" spans="1:14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M61" s="98"/>
      <c r="N61" s="98"/>
    </row>
    <row r="62" spans="1:14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99"/>
      <c r="N62" s="99"/>
    </row>
    <row r="63" spans="1:14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M63" s="100"/>
      <c r="N63" s="100"/>
    </row>
    <row r="64" spans="1:14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M64" s="101"/>
      <c r="N64" s="101"/>
    </row>
    <row r="65" spans="1:14">
      <c r="A65" s="159" t="s">
        <v>95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M65" s="102"/>
      <c r="N65" s="102"/>
    </row>
    <row r="66" spans="1:14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M66" s="103"/>
      <c r="N66" s="103"/>
    </row>
    <row r="67" spans="1:14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M67" s="103"/>
      <c r="N67" s="103"/>
    </row>
    <row r="68" spans="1:14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M68" s="103"/>
      <c r="N68" s="103"/>
    </row>
    <row r="69" spans="1:14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M69" s="99"/>
      <c r="N69" s="99"/>
    </row>
    <row r="70" spans="1:14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M70" s="99"/>
      <c r="N70" s="99"/>
    </row>
    <row r="71" spans="1:14">
      <c r="A71" s="21" t="s">
        <v>16</v>
      </c>
      <c r="B71" s="22">
        <f t="shared" ref="B71:B88" si="35">+D71+F71+H71+J71</f>
        <v>0</v>
      </c>
      <c r="C71" s="22">
        <f t="shared" ref="C71:C88" si="36">+E71+G71+I71+K71</f>
        <v>0</v>
      </c>
      <c r="D71" s="22">
        <f t="shared" ref="D71:K71" si="37">SUM(D72:D74)</f>
        <v>0</v>
      </c>
      <c r="E71" s="22">
        <f t="shared" si="37"/>
        <v>0</v>
      </c>
      <c r="F71" s="22">
        <f t="shared" si="37"/>
        <v>0</v>
      </c>
      <c r="G71" s="22">
        <f t="shared" si="37"/>
        <v>0</v>
      </c>
      <c r="H71" s="22">
        <f t="shared" si="37"/>
        <v>0</v>
      </c>
      <c r="I71" s="22">
        <f t="shared" si="37"/>
        <v>0</v>
      </c>
      <c r="J71" s="22">
        <f t="shared" si="37"/>
        <v>0</v>
      </c>
      <c r="K71" s="22">
        <f t="shared" si="37"/>
        <v>0</v>
      </c>
      <c r="L71" s="23" t="str">
        <f>IF(C71&gt;0,FIXED(C71/B71*100,2),"")</f>
        <v/>
      </c>
      <c r="M71" s="97"/>
      <c r="N71" s="97"/>
    </row>
    <row r="72" spans="1:14">
      <c r="A72" s="24" t="s">
        <v>17</v>
      </c>
      <c r="B72" s="25">
        <f t="shared" si="35"/>
        <v>0</v>
      </c>
      <c r="C72" s="25">
        <f t="shared" si="36"/>
        <v>0</v>
      </c>
      <c r="D72" s="25">
        <f>+D342</f>
        <v>0</v>
      </c>
      <c r="E72" s="25">
        <f t="shared" ref="E72:K72" si="38">+E342</f>
        <v>0</v>
      </c>
      <c r="F72" s="25">
        <f t="shared" si="38"/>
        <v>0</v>
      </c>
      <c r="G72" s="25">
        <f t="shared" si="38"/>
        <v>0</v>
      </c>
      <c r="H72" s="25">
        <f t="shared" si="38"/>
        <v>0</v>
      </c>
      <c r="I72" s="25">
        <f t="shared" si="38"/>
        <v>0</v>
      </c>
      <c r="J72" s="25">
        <f t="shared" si="38"/>
        <v>0</v>
      </c>
      <c r="K72" s="25">
        <f t="shared" si="38"/>
        <v>0</v>
      </c>
      <c r="L72" s="37" t="str">
        <f t="shared" ref="L72:L89" si="39">IF(C72&gt;0,FIXED(C72/B72*100,2),"")</f>
        <v/>
      </c>
      <c r="M72" s="97"/>
      <c r="N72" s="97"/>
    </row>
    <row r="73" spans="1:14">
      <c r="A73" s="24" t="s">
        <v>18</v>
      </c>
      <c r="B73" s="25">
        <f t="shared" si="35"/>
        <v>0</v>
      </c>
      <c r="C73" s="25">
        <f t="shared" si="36"/>
        <v>0</v>
      </c>
      <c r="D73" s="25">
        <f t="shared" ref="D73:K73" si="40">+D343</f>
        <v>0</v>
      </c>
      <c r="E73" s="25">
        <f t="shared" si="40"/>
        <v>0</v>
      </c>
      <c r="F73" s="25">
        <f t="shared" si="40"/>
        <v>0</v>
      </c>
      <c r="G73" s="25">
        <f t="shared" si="40"/>
        <v>0</v>
      </c>
      <c r="H73" s="25">
        <f t="shared" si="40"/>
        <v>0</v>
      </c>
      <c r="I73" s="25">
        <f t="shared" si="40"/>
        <v>0</v>
      </c>
      <c r="J73" s="25">
        <f t="shared" si="40"/>
        <v>0</v>
      </c>
      <c r="K73" s="25">
        <f t="shared" si="40"/>
        <v>0</v>
      </c>
      <c r="L73" s="37" t="str">
        <f t="shared" si="39"/>
        <v/>
      </c>
      <c r="M73" s="97"/>
      <c r="N73" s="97"/>
    </row>
    <row r="74" spans="1:14">
      <c r="A74" s="24" t="s">
        <v>140</v>
      </c>
      <c r="B74" s="25">
        <f t="shared" si="35"/>
        <v>0</v>
      </c>
      <c r="C74" s="25">
        <f t="shared" si="36"/>
        <v>0</v>
      </c>
      <c r="D74" s="25">
        <f t="shared" ref="D74:K74" si="41">+D344</f>
        <v>0</v>
      </c>
      <c r="E74" s="25">
        <f t="shared" si="41"/>
        <v>0</v>
      </c>
      <c r="F74" s="25">
        <f t="shared" si="41"/>
        <v>0</v>
      </c>
      <c r="G74" s="25">
        <f t="shared" si="41"/>
        <v>0</v>
      </c>
      <c r="H74" s="25">
        <f t="shared" si="41"/>
        <v>0</v>
      </c>
      <c r="I74" s="25">
        <f t="shared" si="41"/>
        <v>0</v>
      </c>
      <c r="J74" s="25">
        <f t="shared" si="41"/>
        <v>0</v>
      </c>
      <c r="K74" s="25">
        <f t="shared" si="41"/>
        <v>0</v>
      </c>
      <c r="L74" s="37" t="str">
        <f t="shared" si="39"/>
        <v/>
      </c>
      <c r="M74" s="97"/>
      <c r="N74" s="97"/>
    </row>
    <row r="75" spans="1:14">
      <c r="A75" s="21" t="s">
        <v>19</v>
      </c>
      <c r="B75" s="22">
        <f t="shared" si="35"/>
        <v>0</v>
      </c>
      <c r="C75" s="22">
        <f t="shared" si="36"/>
        <v>0</v>
      </c>
      <c r="D75" s="22">
        <f t="shared" ref="D75:K75" si="42">+D76</f>
        <v>0</v>
      </c>
      <c r="E75" s="22">
        <f t="shared" si="42"/>
        <v>0</v>
      </c>
      <c r="F75" s="22">
        <f t="shared" si="42"/>
        <v>0</v>
      </c>
      <c r="G75" s="22">
        <f t="shared" si="42"/>
        <v>0</v>
      </c>
      <c r="H75" s="22">
        <f t="shared" si="42"/>
        <v>0</v>
      </c>
      <c r="I75" s="22">
        <f t="shared" si="42"/>
        <v>0</v>
      </c>
      <c r="J75" s="22">
        <f t="shared" si="42"/>
        <v>0</v>
      </c>
      <c r="K75" s="22">
        <f t="shared" si="42"/>
        <v>0</v>
      </c>
      <c r="L75" s="23" t="str">
        <f t="shared" si="39"/>
        <v/>
      </c>
      <c r="M75" s="97"/>
      <c r="N75" s="97"/>
    </row>
    <row r="76" spans="1:14">
      <c r="A76" s="21" t="s">
        <v>20</v>
      </c>
      <c r="B76" s="22">
        <f t="shared" si="35"/>
        <v>0</v>
      </c>
      <c r="C76" s="22">
        <f t="shared" si="36"/>
        <v>0</v>
      </c>
      <c r="D76" s="22">
        <f t="shared" ref="D76:K76" si="43">+D77+D80+D81+D84</f>
        <v>0</v>
      </c>
      <c r="E76" s="22">
        <f t="shared" si="43"/>
        <v>0</v>
      </c>
      <c r="F76" s="22">
        <f t="shared" si="43"/>
        <v>0</v>
      </c>
      <c r="G76" s="22">
        <f t="shared" si="43"/>
        <v>0</v>
      </c>
      <c r="H76" s="22">
        <f t="shared" si="43"/>
        <v>0</v>
      </c>
      <c r="I76" s="22">
        <f t="shared" si="43"/>
        <v>0</v>
      </c>
      <c r="J76" s="22">
        <f t="shared" si="43"/>
        <v>0</v>
      </c>
      <c r="K76" s="22">
        <f t="shared" si="43"/>
        <v>0</v>
      </c>
      <c r="L76" s="23" t="str">
        <f t="shared" si="39"/>
        <v/>
      </c>
      <c r="M76" s="97"/>
      <c r="N76" s="97"/>
    </row>
    <row r="77" spans="1:14">
      <c r="A77" s="21" t="s">
        <v>21</v>
      </c>
      <c r="B77" s="22">
        <f t="shared" si="35"/>
        <v>0</v>
      </c>
      <c r="C77" s="22">
        <f t="shared" si="36"/>
        <v>0</v>
      </c>
      <c r="D77" s="22">
        <f t="shared" ref="D77:K77" si="44">+D78+D79</f>
        <v>0</v>
      </c>
      <c r="E77" s="22">
        <f t="shared" si="44"/>
        <v>0</v>
      </c>
      <c r="F77" s="22">
        <f t="shared" si="44"/>
        <v>0</v>
      </c>
      <c r="G77" s="22">
        <f t="shared" si="44"/>
        <v>0</v>
      </c>
      <c r="H77" s="22">
        <f t="shared" si="44"/>
        <v>0</v>
      </c>
      <c r="I77" s="22">
        <f t="shared" si="44"/>
        <v>0</v>
      </c>
      <c r="J77" s="22">
        <f t="shared" si="44"/>
        <v>0</v>
      </c>
      <c r="K77" s="22">
        <f t="shared" si="44"/>
        <v>0</v>
      </c>
      <c r="L77" s="23" t="str">
        <f t="shared" si="39"/>
        <v/>
      </c>
      <c r="M77" s="97"/>
      <c r="N77" s="97"/>
    </row>
    <row r="78" spans="1:14">
      <c r="A78" s="24" t="s">
        <v>22</v>
      </c>
      <c r="B78" s="25">
        <f t="shared" si="35"/>
        <v>0</v>
      </c>
      <c r="C78" s="25">
        <f t="shared" si="36"/>
        <v>0</v>
      </c>
      <c r="D78" s="25">
        <f t="shared" ref="D78:K78" si="45">+D348</f>
        <v>0</v>
      </c>
      <c r="E78" s="25">
        <f t="shared" si="45"/>
        <v>0</v>
      </c>
      <c r="F78" s="25">
        <f t="shared" si="45"/>
        <v>0</v>
      </c>
      <c r="G78" s="25">
        <f t="shared" si="45"/>
        <v>0</v>
      </c>
      <c r="H78" s="25">
        <f t="shared" si="45"/>
        <v>0</v>
      </c>
      <c r="I78" s="25">
        <f t="shared" si="45"/>
        <v>0</v>
      </c>
      <c r="J78" s="25">
        <f t="shared" si="45"/>
        <v>0</v>
      </c>
      <c r="K78" s="25">
        <f t="shared" si="45"/>
        <v>0</v>
      </c>
      <c r="L78" s="37" t="str">
        <f t="shared" si="39"/>
        <v/>
      </c>
      <c r="M78" s="97"/>
      <c r="N78" s="97"/>
    </row>
    <row r="79" spans="1:14">
      <c r="A79" s="26" t="s">
        <v>23</v>
      </c>
      <c r="B79" s="25">
        <f t="shared" si="35"/>
        <v>0</v>
      </c>
      <c r="C79" s="25">
        <f t="shared" si="36"/>
        <v>0</v>
      </c>
      <c r="D79" s="25">
        <f t="shared" ref="D79:K79" si="46">+D349</f>
        <v>0</v>
      </c>
      <c r="E79" s="25">
        <f t="shared" si="46"/>
        <v>0</v>
      </c>
      <c r="F79" s="25">
        <f t="shared" si="46"/>
        <v>0</v>
      </c>
      <c r="G79" s="25">
        <f t="shared" si="46"/>
        <v>0</v>
      </c>
      <c r="H79" s="25">
        <f t="shared" si="46"/>
        <v>0</v>
      </c>
      <c r="I79" s="25">
        <f t="shared" si="46"/>
        <v>0</v>
      </c>
      <c r="J79" s="25">
        <f t="shared" si="46"/>
        <v>0</v>
      </c>
      <c r="K79" s="25">
        <f t="shared" si="46"/>
        <v>0</v>
      </c>
      <c r="L79" s="37" t="str">
        <f t="shared" si="39"/>
        <v/>
      </c>
      <c r="M79" s="97"/>
      <c r="N79" s="97"/>
    </row>
    <row r="80" spans="1:14">
      <c r="A80" s="24" t="s">
        <v>141</v>
      </c>
      <c r="B80" s="25">
        <f t="shared" si="35"/>
        <v>0</v>
      </c>
      <c r="C80" s="25">
        <f t="shared" si="36"/>
        <v>0</v>
      </c>
      <c r="D80" s="25">
        <f t="shared" ref="D80:K80" si="47">+D350</f>
        <v>0</v>
      </c>
      <c r="E80" s="25">
        <f t="shared" si="47"/>
        <v>0</v>
      </c>
      <c r="F80" s="25">
        <f t="shared" si="47"/>
        <v>0</v>
      </c>
      <c r="G80" s="25">
        <f t="shared" si="47"/>
        <v>0</v>
      </c>
      <c r="H80" s="25">
        <f t="shared" si="47"/>
        <v>0</v>
      </c>
      <c r="I80" s="25">
        <f t="shared" si="47"/>
        <v>0</v>
      </c>
      <c r="J80" s="25">
        <f t="shared" si="47"/>
        <v>0</v>
      </c>
      <c r="K80" s="25">
        <f t="shared" si="47"/>
        <v>0</v>
      </c>
      <c r="L80" s="37" t="str">
        <f t="shared" si="39"/>
        <v/>
      </c>
      <c r="M80" s="97"/>
      <c r="N80" s="97"/>
    </row>
    <row r="81" spans="1:14">
      <c r="A81" s="21" t="s">
        <v>24</v>
      </c>
      <c r="B81" s="22">
        <f t="shared" si="35"/>
        <v>0</v>
      </c>
      <c r="C81" s="22">
        <f t="shared" si="36"/>
        <v>0</v>
      </c>
      <c r="D81" s="22">
        <f t="shared" ref="D81:K81" si="48">+D82+D83</f>
        <v>0</v>
      </c>
      <c r="E81" s="22">
        <f t="shared" si="48"/>
        <v>0</v>
      </c>
      <c r="F81" s="22">
        <f t="shared" si="48"/>
        <v>0</v>
      </c>
      <c r="G81" s="22">
        <f t="shared" si="48"/>
        <v>0</v>
      </c>
      <c r="H81" s="22">
        <f t="shared" si="48"/>
        <v>0</v>
      </c>
      <c r="I81" s="22">
        <f t="shared" si="48"/>
        <v>0</v>
      </c>
      <c r="J81" s="22">
        <f t="shared" si="48"/>
        <v>0</v>
      </c>
      <c r="K81" s="22">
        <f t="shared" si="48"/>
        <v>0</v>
      </c>
      <c r="L81" s="23" t="str">
        <f t="shared" si="39"/>
        <v/>
      </c>
      <c r="M81" s="97"/>
      <c r="N81" s="97"/>
    </row>
    <row r="82" spans="1:14">
      <c r="A82" s="28" t="s">
        <v>25</v>
      </c>
      <c r="B82" s="25">
        <f t="shared" si="35"/>
        <v>0</v>
      </c>
      <c r="C82" s="25">
        <f t="shared" si="36"/>
        <v>0</v>
      </c>
      <c r="D82" s="25">
        <f t="shared" ref="D82:K82" si="49">+D352</f>
        <v>0</v>
      </c>
      <c r="E82" s="25">
        <f t="shared" si="49"/>
        <v>0</v>
      </c>
      <c r="F82" s="25">
        <f t="shared" si="49"/>
        <v>0</v>
      </c>
      <c r="G82" s="25">
        <f t="shared" si="49"/>
        <v>0</v>
      </c>
      <c r="H82" s="25">
        <f t="shared" si="49"/>
        <v>0</v>
      </c>
      <c r="I82" s="25">
        <f t="shared" si="49"/>
        <v>0</v>
      </c>
      <c r="J82" s="25">
        <f t="shared" si="49"/>
        <v>0</v>
      </c>
      <c r="K82" s="25">
        <f t="shared" si="49"/>
        <v>0</v>
      </c>
      <c r="L82" s="37" t="str">
        <f t="shared" si="39"/>
        <v/>
      </c>
      <c r="M82" s="97"/>
      <c r="N82" s="97"/>
    </row>
    <row r="83" spans="1:14">
      <c r="A83" s="28" t="s">
        <v>26</v>
      </c>
      <c r="B83" s="25">
        <f t="shared" si="35"/>
        <v>0</v>
      </c>
      <c r="C83" s="25">
        <f t="shared" si="36"/>
        <v>0</v>
      </c>
      <c r="D83" s="25">
        <f t="shared" ref="D83:K83" si="50">+D353</f>
        <v>0</v>
      </c>
      <c r="E83" s="25">
        <f t="shared" si="50"/>
        <v>0</v>
      </c>
      <c r="F83" s="25">
        <f t="shared" si="50"/>
        <v>0</v>
      </c>
      <c r="G83" s="25">
        <f t="shared" si="50"/>
        <v>0</v>
      </c>
      <c r="H83" s="25">
        <f t="shared" si="50"/>
        <v>0</v>
      </c>
      <c r="I83" s="25">
        <f t="shared" si="50"/>
        <v>0</v>
      </c>
      <c r="J83" s="25">
        <f t="shared" si="50"/>
        <v>0</v>
      </c>
      <c r="K83" s="25">
        <f t="shared" si="50"/>
        <v>0</v>
      </c>
      <c r="L83" s="37" t="str">
        <f t="shared" si="39"/>
        <v/>
      </c>
      <c r="M83" s="97"/>
      <c r="N83" s="97"/>
    </row>
    <row r="84" spans="1:14">
      <c r="A84" s="21" t="s">
        <v>27</v>
      </c>
      <c r="B84" s="22">
        <f t="shared" si="35"/>
        <v>0</v>
      </c>
      <c r="C84" s="22">
        <f t="shared" si="36"/>
        <v>0</v>
      </c>
      <c r="D84" s="22">
        <f t="shared" ref="D84:K84" si="51">SUM(D85:D88)</f>
        <v>0</v>
      </c>
      <c r="E84" s="22">
        <f t="shared" si="51"/>
        <v>0</v>
      </c>
      <c r="F84" s="22">
        <f t="shared" si="51"/>
        <v>0</v>
      </c>
      <c r="G84" s="22">
        <f t="shared" si="51"/>
        <v>0</v>
      </c>
      <c r="H84" s="22">
        <f t="shared" si="51"/>
        <v>0</v>
      </c>
      <c r="I84" s="22">
        <f t="shared" si="51"/>
        <v>0</v>
      </c>
      <c r="J84" s="22">
        <f t="shared" si="51"/>
        <v>0</v>
      </c>
      <c r="K84" s="22">
        <f t="shared" si="51"/>
        <v>0</v>
      </c>
      <c r="L84" s="23" t="str">
        <f t="shared" si="39"/>
        <v/>
      </c>
      <c r="M84" s="97"/>
      <c r="N84" s="97"/>
    </row>
    <row r="85" spans="1:14" ht="37.5">
      <c r="A85" s="141" t="s">
        <v>120</v>
      </c>
      <c r="B85" s="68">
        <f t="shared" si="35"/>
        <v>0</v>
      </c>
      <c r="C85" s="68">
        <f t="shared" si="36"/>
        <v>0</v>
      </c>
      <c r="D85" s="68">
        <f t="shared" ref="D85:K85" si="52">+D355</f>
        <v>0</v>
      </c>
      <c r="E85" s="68">
        <f t="shared" si="52"/>
        <v>0</v>
      </c>
      <c r="F85" s="68">
        <f t="shared" si="52"/>
        <v>0</v>
      </c>
      <c r="G85" s="68">
        <f t="shared" si="52"/>
        <v>0</v>
      </c>
      <c r="H85" s="68">
        <f t="shared" si="52"/>
        <v>0</v>
      </c>
      <c r="I85" s="68">
        <f t="shared" si="52"/>
        <v>0</v>
      </c>
      <c r="J85" s="68">
        <f t="shared" si="52"/>
        <v>0</v>
      </c>
      <c r="K85" s="68">
        <f t="shared" si="52"/>
        <v>0</v>
      </c>
      <c r="L85" s="69" t="str">
        <f t="shared" si="39"/>
        <v/>
      </c>
      <c r="M85" s="97"/>
      <c r="N85" s="97"/>
    </row>
    <row r="86" spans="1:14">
      <c r="A86" s="28" t="s">
        <v>29</v>
      </c>
      <c r="B86" s="25">
        <f t="shared" si="35"/>
        <v>0</v>
      </c>
      <c r="C86" s="25">
        <f t="shared" si="36"/>
        <v>0</v>
      </c>
      <c r="D86" s="25">
        <f t="shared" ref="D86:K86" si="53">+D356</f>
        <v>0</v>
      </c>
      <c r="E86" s="25">
        <f t="shared" si="53"/>
        <v>0</v>
      </c>
      <c r="F86" s="25">
        <f t="shared" si="53"/>
        <v>0</v>
      </c>
      <c r="G86" s="25">
        <f t="shared" si="53"/>
        <v>0</v>
      </c>
      <c r="H86" s="25">
        <f t="shared" si="53"/>
        <v>0</v>
      </c>
      <c r="I86" s="25">
        <f t="shared" si="53"/>
        <v>0</v>
      </c>
      <c r="J86" s="25">
        <f t="shared" si="53"/>
        <v>0</v>
      </c>
      <c r="K86" s="25">
        <f t="shared" si="53"/>
        <v>0</v>
      </c>
      <c r="L86" s="37" t="str">
        <f t="shared" si="39"/>
        <v/>
      </c>
      <c r="M86" s="97"/>
      <c r="N86" s="97"/>
    </row>
    <row r="87" spans="1:14">
      <c r="A87" s="28" t="s">
        <v>30</v>
      </c>
      <c r="B87" s="25">
        <f t="shared" si="35"/>
        <v>0</v>
      </c>
      <c r="C87" s="25">
        <f t="shared" si="36"/>
        <v>0</v>
      </c>
      <c r="D87" s="25">
        <f t="shared" ref="D87:K87" si="54">+D357</f>
        <v>0</v>
      </c>
      <c r="E87" s="25">
        <f t="shared" si="54"/>
        <v>0</v>
      </c>
      <c r="F87" s="25">
        <f t="shared" si="54"/>
        <v>0</v>
      </c>
      <c r="G87" s="25">
        <f t="shared" si="54"/>
        <v>0</v>
      </c>
      <c r="H87" s="25">
        <f t="shared" si="54"/>
        <v>0</v>
      </c>
      <c r="I87" s="25">
        <f t="shared" si="54"/>
        <v>0</v>
      </c>
      <c r="J87" s="25">
        <f t="shared" si="54"/>
        <v>0</v>
      </c>
      <c r="K87" s="25">
        <f t="shared" si="54"/>
        <v>0</v>
      </c>
      <c r="L87" s="37" t="str">
        <f t="shared" si="39"/>
        <v/>
      </c>
      <c r="M87" s="97"/>
      <c r="N87" s="97"/>
    </row>
    <row r="88" spans="1:14" ht="19.5" thickBot="1">
      <c r="A88" s="28" t="s">
        <v>31</v>
      </c>
      <c r="B88" s="25">
        <f t="shared" si="35"/>
        <v>0</v>
      </c>
      <c r="C88" s="25">
        <f t="shared" si="36"/>
        <v>0</v>
      </c>
      <c r="D88" s="25">
        <f t="shared" ref="D88:K88" si="55">+D358</f>
        <v>0</v>
      </c>
      <c r="E88" s="25">
        <f t="shared" si="55"/>
        <v>0</v>
      </c>
      <c r="F88" s="25">
        <f t="shared" si="55"/>
        <v>0</v>
      </c>
      <c r="G88" s="25">
        <f t="shared" si="55"/>
        <v>0</v>
      </c>
      <c r="H88" s="25">
        <f t="shared" si="55"/>
        <v>0</v>
      </c>
      <c r="I88" s="25">
        <f t="shared" si="55"/>
        <v>0</v>
      </c>
      <c r="J88" s="25">
        <f t="shared" si="55"/>
        <v>0</v>
      </c>
      <c r="K88" s="25">
        <f t="shared" si="55"/>
        <v>0</v>
      </c>
      <c r="L88" s="38" t="str">
        <f t="shared" si="39"/>
        <v/>
      </c>
      <c r="M88" s="97"/>
      <c r="N88" s="97"/>
    </row>
    <row r="89" spans="1:14">
      <c r="A89" s="29" t="s">
        <v>32</v>
      </c>
      <c r="B89" s="30">
        <f t="shared" ref="B89:K89" si="56">+B76+B71</f>
        <v>0</v>
      </c>
      <c r="C89" s="30">
        <f t="shared" si="56"/>
        <v>0</v>
      </c>
      <c r="D89" s="30">
        <f t="shared" si="56"/>
        <v>0</v>
      </c>
      <c r="E89" s="30">
        <f t="shared" si="56"/>
        <v>0</v>
      </c>
      <c r="F89" s="30">
        <f t="shared" si="56"/>
        <v>0</v>
      </c>
      <c r="G89" s="30">
        <f t="shared" si="56"/>
        <v>0</v>
      </c>
      <c r="H89" s="30">
        <f t="shared" si="56"/>
        <v>0</v>
      </c>
      <c r="I89" s="30">
        <f t="shared" si="56"/>
        <v>0</v>
      </c>
      <c r="J89" s="30">
        <f t="shared" si="56"/>
        <v>0</v>
      </c>
      <c r="K89" s="30">
        <f t="shared" si="56"/>
        <v>0</v>
      </c>
      <c r="L89" s="39" t="str">
        <f t="shared" si="39"/>
        <v/>
      </c>
      <c r="M89" s="97"/>
      <c r="N89" s="97"/>
    </row>
    <row r="91" spans="1:14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M91" s="98"/>
      <c r="N91" s="98"/>
    </row>
    <row r="92" spans="1:14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99"/>
      <c r="N92" s="99"/>
    </row>
    <row r="93" spans="1:14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M93" s="100"/>
      <c r="N93" s="100"/>
    </row>
    <row r="94" spans="1:14">
      <c r="A94" s="156" t="s">
        <v>36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M94" s="101"/>
      <c r="N94" s="101"/>
    </row>
    <row r="95" spans="1:14">
      <c r="A95" s="159" t="s">
        <v>95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M95" s="102"/>
      <c r="N95" s="102"/>
    </row>
    <row r="96" spans="1:14">
      <c r="A96" s="6"/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M96" s="103"/>
      <c r="N96" s="103"/>
    </row>
    <row r="97" spans="1:14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M97" s="103"/>
      <c r="N97" s="103"/>
    </row>
    <row r="98" spans="1:14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M98" s="103"/>
      <c r="N98" s="103"/>
    </row>
    <row r="99" spans="1:14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M99" s="99"/>
      <c r="N99" s="99"/>
    </row>
    <row r="100" spans="1:14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M100" s="99"/>
      <c r="N100" s="99"/>
    </row>
    <row r="101" spans="1:14">
      <c r="A101" s="21" t="s">
        <v>16</v>
      </c>
      <c r="B101" s="22">
        <f t="shared" ref="B101:C118" si="57">+D101+F101+H101+J101</f>
        <v>0</v>
      </c>
      <c r="C101" s="22">
        <f t="shared" si="57"/>
        <v>0</v>
      </c>
      <c r="D101" s="22">
        <f t="shared" ref="D101:K101" si="58">SUM(D102:D104)</f>
        <v>0</v>
      </c>
      <c r="E101" s="22">
        <f t="shared" si="58"/>
        <v>0</v>
      </c>
      <c r="F101" s="22">
        <f t="shared" si="58"/>
        <v>0</v>
      </c>
      <c r="G101" s="22">
        <f t="shared" si="58"/>
        <v>0</v>
      </c>
      <c r="H101" s="22">
        <f t="shared" si="58"/>
        <v>0</v>
      </c>
      <c r="I101" s="22">
        <f t="shared" si="58"/>
        <v>0</v>
      </c>
      <c r="J101" s="22">
        <f t="shared" si="58"/>
        <v>0</v>
      </c>
      <c r="K101" s="22">
        <f t="shared" si="58"/>
        <v>0</v>
      </c>
      <c r="L101" s="23" t="str">
        <f>IF(C101&gt;0,FIXED(C101/B101*100,2),"")</f>
        <v/>
      </c>
      <c r="M101" s="97"/>
      <c r="N101" s="97"/>
    </row>
    <row r="102" spans="1:14">
      <c r="A102" s="24" t="s">
        <v>17</v>
      </c>
      <c r="B102" s="25">
        <f t="shared" si="57"/>
        <v>0</v>
      </c>
      <c r="C102" s="25">
        <f t="shared" si="57"/>
        <v>0</v>
      </c>
      <c r="D102" s="25">
        <f>+D252</f>
        <v>0</v>
      </c>
      <c r="E102" s="25">
        <f t="shared" ref="E102:K104" si="59">+E252</f>
        <v>0</v>
      </c>
      <c r="F102" s="25">
        <f t="shared" si="59"/>
        <v>0</v>
      </c>
      <c r="G102" s="25">
        <f t="shared" si="59"/>
        <v>0</v>
      </c>
      <c r="H102" s="25">
        <f t="shared" si="59"/>
        <v>0</v>
      </c>
      <c r="I102" s="25">
        <f t="shared" si="59"/>
        <v>0</v>
      </c>
      <c r="J102" s="25">
        <f t="shared" si="59"/>
        <v>0</v>
      </c>
      <c r="K102" s="25">
        <f t="shared" si="59"/>
        <v>0</v>
      </c>
      <c r="L102" s="37" t="str">
        <f t="shared" ref="L102:L119" si="60">IF(C102&gt;0,FIXED(C102/B102*100,2),"")</f>
        <v/>
      </c>
      <c r="M102" s="97"/>
      <c r="N102" s="97"/>
    </row>
    <row r="103" spans="1:14">
      <c r="A103" s="24" t="s">
        <v>18</v>
      </c>
      <c r="B103" s="25">
        <f t="shared" si="57"/>
        <v>0</v>
      </c>
      <c r="C103" s="25">
        <f t="shared" si="57"/>
        <v>0</v>
      </c>
      <c r="D103" s="25">
        <f>+D253</f>
        <v>0</v>
      </c>
      <c r="E103" s="25">
        <f t="shared" si="59"/>
        <v>0</v>
      </c>
      <c r="F103" s="25">
        <f t="shared" si="59"/>
        <v>0</v>
      </c>
      <c r="G103" s="25">
        <f t="shared" si="59"/>
        <v>0</v>
      </c>
      <c r="H103" s="25">
        <f t="shared" si="59"/>
        <v>0</v>
      </c>
      <c r="I103" s="25">
        <f t="shared" si="59"/>
        <v>0</v>
      </c>
      <c r="J103" s="25">
        <f t="shared" si="59"/>
        <v>0</v>
      </c>
      <c r="K103" s="25">
        <f t="shared" si="59"/>
        <v>0</v>
      </c>
      <c r="L103" s="37" t="str">
        <f t="shared" si="60"/>
        <v/>
      </c>
      <c r="M103" s="97"/>
      <c r="N103" s="97"/>
    </row>
    <row r="104" spans="1:14">
      <c r="A104" s="24" t="s">
        <v>140</v>
      </c>
      <c r="B104" s="25">
        <f t="shared" si="57"/>
        <v>0</v>
      </c>
      <c r="C104" s="25">
        <f t="shared" si="57"/>
        <v>0</v>
      </c>
      <c r="D104" s="25">
        <f>+D254</f>
        <v>0</v>
      </c>
      <c r="E104" s="25">
        <f t="shared" si="59"/>
        <v>0</v>
      </c>
      <c r="F104" s="25">
        <f t="shared" si="59"/>
        <v>0</v>
      </c>
      <c r="G104" s="25">
        <f t="shared" si="59"/>
        <v>0</v>
      </c>
      <c r="H104" s="25">
        <f t="shared" si="59"/>
        <v>0</v>
      </c>
      <c r="I104" s="25">
        <f t="shared" si="59"/>
        <v>0</v>
      </c>
      <c r="J104" s="25">
        <f t="shared" si="59"/>
        <v>0</v>
      </c>
      <c r="K104" s="25">
        <f t="shared" si="59"/>
        <v>0</v>
      </c>
      <c r="L104" s="37" t="str">
        <f t="shared" si="60"/>
        <v/>
      </c>
      <c r="M104" s="97"/>
      <c r="N104" s="97"/>
    </row>
    <row r="105" spans="1:14">
      <c r="A105" s="21" t="s">
        <v>19</v>
      </c>
      <c r="B105" s="22">
        <f t="shared" si="57"/>
        <v>0</v>
      </c>
      <c r="C105" s="22">
        <f t="shared" si="57"/>
        <v>0</v>
      </c>
      <c r="D105" s="22">
        <f t="shared" ref="D105:K105" si="61">+D106</f>
        <v>0</v>
      </c>
      <c r="E105" s="22">
        <f t="shared" si="61"/>
        <v>0</v>
      </c>
      <c r="F105" s="22">
        <f t="shared" si="61"/>
        <v>0</v>
      </c>
      <c r="G105" s="22">
        <f t="shared" si="61"/>
        <v>0</v>
      </c>
      <c r="H105" s="22">
        <f t="shared" si="61"/>
        <v>0</v>
      </c>
      <c r="I105" s="22">
        <f t="shared" si="61"/>
        <v>0</v>
      </c>
      <c r="J105" s="22">
        <f t="shared" si="61"/>
        <v>0</v>
      </c>
      <c r="K105" s="22">
        <f t="shared" si="61"/>
        <v>0</v>
      </c>
      <c r="L105" s="23" t="str">
        <f t="shared" si="60"/>
        <v/>
      </c>
      <c r="M105" s="97"/>
      <c r="N105" s="97"/>
    </row>
    <row r="106" spans="1:14">
      <c r="A106" s="21" t="s">
        <v>20</v>
      </c>
      <c r="B106" s="22">
        <f t="shared" si="57"/>
        <v>0</v>
      </c>
      <c r="C106" s="22">
        <f t="shared" si="57"/>
        <v>0</v>
      </c>
      <c r="D106" s="22">
        <f t="shared" ref="D106:K106" si="62">+D107+D110+D111+D114</f>
        <v>0</v>
      </c>
      <c r="E106" s="22">
        <f t="shared" si="62"/>
        <v>0</v>
      </c>
      <c r="F106" s="22">
        <f t="shared" si="62"/>
        <v>0</v>
      </c>
      <c r="G106" s="22">
        <f t="shared" si="62"/>
        <v>0</v>
      </c>
      <c r="H106" s="22">
        <f t="shared" si="62"/>
        <v>0</v>
      </c>
      <c r="I106" s="22">
        <f t="shared" si="62"/>
        <v>0</v>
      </c>
      <c r="J106" s="22">
        <f t="shared" si="62"/>
        <v>0</v>
      </c>
      <c r="K106" s="22">
        <f t="shared" si="62"/>
        <v>0</v>
      </c>
      <c r="L106" s="23" t="str">
        <f t="shared" si="60"/>
        <v/>
      </c>
      <c r="M106" s="97"/>
      <c r="N106" s="97"/>
    </row>
    <row r="107" spans="1:14">
      <c r="A107" s="21" t="s">
        <v>21</v>
      </c>
      <c r="B107" s="22">
        <f t="shared" si="57"/>
        <v>0</v>
      </c>
      <c r="C107" s="22">
        <f t="shared" si="57"/>
        <v>0</v>
      </c>
      <c r="D107" s="22">
        <f t="shared" ref="D107:K107" si="63">+D108+D109</f>
        <v>0</v>
      </c>
      <c r="E107" s="22">
        <f t="shared" si="63"/>
        <v>0</v>
      </c>
      <c r="F107" s="22">
        <f t="shared" si="63"/>
        <v>0</v>
      </c>
      <c r="G107" s="22">
        <f t="shared" si="63"/>
        <v>0</v>
      </c>
      <c r="H107" s="22">
        <f t="shared" si="63"/>
        <v>0</v>
      </c>
      <c r="I107" s="22">
        <f t="shared" si="63"/>
        <v>0</v>
      </c>
      <c r="J107" s="22">
        <f t="shared" si="63"/>
        <v>0</v>
      </c>
      <c r="K107" s="22">
        <f t="shared" si="63"/>
        <v>0</v>
      </c>
      <c r="L107" s="23" t="str">
        <f t="shared" si="60"/>
        <v/>
      </c>
      <c r="M107" s="97"/>
      <c r="N107" s="97"/>
    </row>
    <row r="108" spans="1:14">
      <c r="A108" s="24" t="s">
        <v>22</v>
      </c>
      <c r="B108" s="25">
        <f t="shared" si="57"/>
        <v>0</v>
      </c>
      <c r="C108" s="25">
        <f t="shared" si="57"/>
        <v>0</v>
      </c>
      <c r="D108" s="25">
        <f>+D258</f>
        <v>0</v>
      </c>
      <c r="E108" s="25">
        <f t="shared" ref="E108:K110" si="64">+E258</f>
        <v>0</v>
      </c>
      <c r="F108" s="25">
        <f t="shared" si="64"/>
        <v>0</v>
      </c>
      <c r="G108" s="25">
        <f t="shared" si="64"/>
        <v>0</v>
      </c>
      <c r="H108" s="25">
        <f t="shared" si="64"/>
        <v>0</v>
      </c>
      <c r="I108" s="25">
        <f t="shared" si="64"/>
        <v>0</v>
      </c>
      <c r="J108" s="25">
        <f t="shared" si="64"/>
        <v>0</v>
      </c>
      <c r="K108" s="25">
        <f t="shared" si="64"/>
        <v>0</v>
      </c>
      <c r="L108" s="37" t="str">
        <f t="shared" si="60"/>
        <v/>
      </c>
      <c r="M108" s="97"/>
      <c r="N108" s="97"/>
    </row>
    <row r="109" spans="1:14">
      <c r="A109" s="26" t="s">
        <v>23</v>
      </c>
      <c r="B109" s="25">
        <f t="shared" si="57"/>
        <v>0</v>
      </c>
      <c r="C109" s="25">
        <f t="shared" si="57"/>
        <v>0</v>
      </c>
      <c r="D109" s="25">
        <f>+D259</f>
        <v>0</v>
      </c>
      <c r="E109" s="25">
        <f t="shared" si="64"/>
        <v>0</v>
      </c>
      <c r="F109" s="25">
        <f t="shared" si="64"/>
        <v>0</v>
      </c>
      <c r="G109" s="25">
        <f t="shared" si="64"/>
        <v>0</v>
      </c>
      <c r="H109" s="25">
        <f t="shared" si="64"/>
        <v>0</v>
      </c>
      <c r="I109" s="25">
        <f t="shared" si="64"/>
        <v>0</v>
      </c>
      <c r="J109" s="25">
        <f t="shared" si="64"/>
        <v>0</v>
      </c>
      <c r="K109" s="25">
        <f t="shared" si="64"/>
        <v>0</v>
      </c>
      <c r="L109" s="37" t="str">
        <f t="shared" si="60"/>
        <v/>
      </c>
      <c r="M109" s="97"/>
      <c r="N109" s="97"/>
    </row>
    <row r="110" spans="1:14">
      <c r="A110" s="24" t="s">
        <v>141</v>
      </c>
      <c r="B110" s="25">
        <f t="shared" si="57"/>
        <v>0</v>
      </c>
      <c r="C110" s="25">
        <f t="shared" si="57"/>
        <v>0</v>
      </c>
      <c r="D110" s="25">
        <f>+D260</f>
        <v>0</v>
      </c>
      <c r="E110" s="25">
        <f t="shared" si="64"/>
        <v>0</v>
      </c>
      <c r="F110" s="25">
        <f t="shared" si="64"/>
        <v>0</v>
      </c>
      <c r="G110" s="25">
        <f t="shared" si="64"/>
        <v>0</v>
      </c>
      <c r="H110" s="25">
        <f t="shared" si="64"/>
        <v>0</v>
      </c>
      <c r="I110" s="25">
        <f t="shared" si="64"/>
        <v>0</v>
      </c>
      <c r="J110" s="25">
        <f t="shared" si="64"/>
        <v>0</v>
      </c>
      <c r="K110" s="25">
        <f t="shared" si="64"/>
        <v>0</v>
      </c>
      <c r="L110" s="37" t="str">
        <f t="shared" si="60"/>
        <v/>
      </c>
      <c r="M110" s="97"/>
      <c r="N110" s="97"/>
    </row>
    <row r="111" spans="1:14">
      <c r="A111" s="21" t="s">
        <v>24</v>
      </c>
      <c r="B111" s="22">
        <f t="shared" si="57"/>
        <v>0</v>
      </c>
      <c r="C111" s="22">
        <f t="shared" si="57"/>
        <v>0</v>
      </c>
      <c r="D111" s="22">
        <f t="shared" ref="D111:K111" si="65">+D112+D113</f>
        <v>0</v>
      </c>
      <c r="E111" s="22">
        <f t="shared" si="65"/>
        <v>0</v>
      </c>
      <c r="F111" s="22">
        <f t="shared" si="65"/>
        <v>0</v>
      </c>
      <c r="G111" s="22">
        <f t="shared" si="65"/>
        <v>0</v>
      </c>
      <c r="H111" s="22">
        <f t="shared" si="65"/>
        <v>0</v>
      </c>
      <c r="I111" s="22">
        <f t="shared" si="65"/>
        <v>0</v>
      </c>
      <c r="J111" s="22">
        <f t="shared" si="65"/>
        <v>0</v>
      </c>
      <c r="K111" s="22">
        <f t="shared" si="65"/>
        <v>0</v>
      </c>
      <c r="L111" s="23" t="str">
        <f t="shared" si="60"/>
        <v/>
      </c>
      <c r="M111" s="97"/>
      <c r="N111" s="97"/>
    </row>
    <row r="112" spans="1:14">
      <c r="A112" s="28" t="s">
        <v>25</v>
      </c>
      <c r="B112" s="25">
        <f t="shared" si="57"/>
        <v>0</v>
      </c>
      <c r="C112" s="25">
        <f t="shared" si="57"/>
        <v>0</v>
      </c>
      <c r="D112" s="25">
        <f>+D262</f>
        <v>0</v>
      </c>
      <c r="E112" s="25">
        <f t="shared" ref="E112:K113" si="66">+E262</f>
        <v>0</v>
      </c>
      <c r="F112" s="25">
        <f t="shared" si="66"/>
        <v>0</v>
      </c>
      <c r="G112" s="25">
        <f t="shared" si="66"/>
        <v>0</v>
      </c>
      <c r="H112" s="25">
        <f t="shared" si="66"/>
        <v>0</v>
      </c>
      <c r="I112" s="25">
        <f t="shared" si="66"/>
        <v>0</v>
      </c>
      <c r="J112" s="25">
        <f t="shared" si="66"/>
        <v>0</v>
      </c>
      <c r="K112" s="25">
        <f t="shared" si="66"/>
        <v>0</v>
      </c>
      <c r="L112" s="37" t="str">
        <f t="shared" si="60"/>
        <v/>
      </c>
      <c r="M112" s="97"/>
      <c r="N112" s="97"/>
    </row>
    <row r="113" spans="1:14">
      <c r="A113" s="28" t="s">
        <v>26</v>
      </c>
      <c r="B113" s="25">
        <f t="shared" si="57"/>
        <v>0</v>
      </c>
      <c r="C113" s="25">
        <f t="shared" si="57"/>
        <v>0</v>
      </c>
      <c r="D113" s="25">
        <f>+D263</f>
        <v>0</v>
      </c>
      <c r="E113" s="25">
        <f t="shared" si="66"/>
        <v>0</v>
      </c>
      <c r="F113" s="25">
        <f t="shared" si="66"/>
        <v>0</v>
      </c>
      <c r="G113" s="25">
        <f t="shared" si="66"/>
        <v>0</v>
      </c>
      <c r="H113" s="25">
        <f t="shared" si="66"/>
        <v>0</v>
      </c>
      <c r="I113" s="25">
        <f t="shared" si="66"/>
        <v>0</v>
      </c>
      <c r="J113" s="25">
        <f t="shared" si="66"/>
        <v>0</v>
      </c>
      <c r="K113" s="25">
        <f t="shared" si="66"/>
        <v>0</v>
      </c>
      <c r="L113" s="37" t="str">
        <f t="shared" si="60"/>
        <v/>
      </c>
      <c r="M113" s="97"/>
      <c r="N113" s="97"/>
    </row>
    <row r="114" spans="1:14">
      <c r="A114" s="21" t="s">
        <v>27</v>
      </c>
      <c r="B114" s="22">
        <f t="shared" si="57"/>
        <v>0</v>
      </c>
      <c r="C114" s="22">
        <f t="shared" si="57"/>
        <v>0</v>
      </c>
      <c r="D114" s="22">
        <f t="shared" ref="D114:K114" si="67">SUM(D115:D118)</f>
        <v>0</v>
      </c>
      <c r="E114" s="22">
        <f t="shared" si="67"/>
        <v>0</v>
      </c>
      <c r="F114" s="22">
        <f t="shared" si="67"/>
        <v>0</v>
      </c>
      <c r="G114" s="22">
        <f t="shared" si="67"/>
        <v>0</v>
      </c>
      <c r="H114" s="22">
        <f t="shared" si="67"/>
        <v>0</v>
      </c>
      <c r="I114" s="22">
        <f t="shared" si="67"/>
        <v>0</v>
      </c>
      <c r="J114" s="22">
        <f t="shared" si="67"/>
        <v>0</v>
      </c>
      <c r="K114" s="22">
        <f t="shared" si="67"/>
        <v>0</v>
      </c>
      <c r="L114" s="23" t="str">
        <f t="shared" si="60"/>
        <v/>
      </c>
      <c r="M114" s="97"/>
      <c r="N114" s="97"/>
    </row>
    <row r="115" spans="1:14">
      <c r="A115" s="28" t="s">
        <v>80</v>
      </c>
      <c r="B115" s="25">
        <f t="shared" si="57"/>
        <v>0</v>
      </c>
      <c r="C115" s="25">
        <f t="shared" si="57"/>
        <v>0</v>
      </c>
      <c r="D115" s="25">
        <f>+D265</f>
        <v>0</v>
      </c>
      <c r="E115" s="25">
        <f t="shared" ref="E115:K118" si="68">+E265</f>
        <v>0</v>
      </c>
      <c r="F115" s="25">
        <f t="shared" si="68"/>
        <v>0</v>
      </c>
      <c r="G115" s="25">
        <f t="shared" si="68"/>
        <v>0</v>
      </c>
      <c r="H115" s="25">
        <f t="shared" si="68"/>
        <v>0</v>
      </c>
      <c r="I115" s="25">
        <f t="shared" si="68"/>
        <v>0</v>
      </c>
      <c r="J115" s="25">
        <f t="shared" si="68"/>
        <v>0</v>
      </c>
      <c r="K115" s="25">
        <f t="shared" si="68"/>
        <v>0</v>
      </c>
      <c r="L115" s="37" t="str">
        <f t="shared" si="60"/>
        <v/>
      </c>
      <c r="M115" s="97"/>
      <c r="N115" s="97"/>
    </row>
    <row r="116" spans="1:14">
      <c r="A116" s="28" t="s">
        <v>29</v>
      </c>
      <c r="B116" s="25">
        <f t="shared" si="57"/>
        <v>0</v>
      </c>
      <c r="C116" s="25">
        <f t="shared" si="57"/>
        <v>0</v>
      </c>
      <c r="D116" s="25">
        <f>+D266</f>
        <v>0</v>
      </c>
      <c r="E116" s="25">
        <f t="shared" si="68"/>
        <v>0</v>
      </c>
      <c r="F116" s="25">
        <f t="shared" si="68"/>
        <v>0</v>
      </c>
      <c r="G116" s="25">
        <f t="shared" si="68"/>
        <v>0</v>
      </c>
      <c r="H116" s="25">
        <f t="shared" si="68"/>
        <v>0</v>
      </c>
      <c r="I116" s="25">
        <f t="shared" si="68"/>
        <v>0</v>
      </c>
      <c r="J116" s="25">
        <f t="shared" si="68"/>
        <v>0</v>
      </c>
      <c r="K116" s="25">
        <f t="shared" si="68"/>
        <v>0</v>
      </c>
      <c r="L116" s="37" t="str">
        <f t="shared" si="60"/>
        <v/>
      </c>
      <c r="M116" s="97"/>
      <c r="N116" s="97"/>
    </row>
    <row r="117" spans="1:14">
      <c r="A117" s="28" t="s">
        <v>30</v>
      </c>
      <c r="B117" s="25">
        <f t="shared" si="57"/>
        <v>0</v>
      </c>
      <c r="C117" s="25">
        <f t="shared" si="57"/>
        <v>0</v>
      </c>
      <c r="D117" s="25">
        <f>+D267</f>
        <v>0</v>
      </c>
      <c r="E117" s="25">
        <f t="shared" si="68"/>
        <v>0</v>
      </c>
      <c r="F117" s="25">
        <f t="shared" si="68"/>
        <v>0</v>
      </c>
      <c r="G117" s="25">
        <f t="shared" si="68"/>
        <v>0</v>
      </c>
      <c r="H117" s="25">
        <f t="shared" si="68"/>
        <v>0</v>
      </c>
      <c r="I117" s="25">
        <f t="shared" si="68"/>
        <v>0</v>
      </c>
      <c r="J117" s="25">
        <f t="shared" si="68"/>
        <v>0</v>
      </c>
      <c r="K117" s="25">
        <f t="shared" si="68"/>
        <v>0</v>
      </c>
      <c r="L117" s="37" t="str">
        <f t="shared" si="60"/>
        <v/>
      </c>
      <c r="M117" s="97"/>
      <c r="N117" s="97"/>
    </row>
    <row r="118" spans="1:14" ht="19.5" thickBot="1">
      <c r="A118" s="28" t="s">
        <v>31</v>
      </c>
      <c r="B118" s="25">
        <f t="shared" si="57"/>
        <v>0</v>
      </c>
      <c r="C118" s="25">
        <f t="shared" si="57"/>
        <v>0</v>
      </c>
      <c r="D118" s="25">
        <f>+D268</f>
        <v>0</v>
      </c>
      <c r="E118" s="25">
        <f t="shared" si="68"/>
        <v>0</v>
      </c>
      <c r="F118" s="25">
        <f t="shared" si="68"/>
        <v>0</v>
      </c>
      <c r="G118" s="25">
        <f t="shared" si="68"/>
        <v>0</v>
      </c>
      <c r="H118" s="25">
        <f t="shared" si="68"/>
        <v>0</v>
      </c>
      <c r="I118" s="25">
        <f t="shared" si="68"/>
        <v>0</v>
      </c>
      <c r="J118" s="25">
        <f t="shared" si="68"/>
        <v>0</v>
      </c>
      <c r="K118" s="25">
        <f t="shared" si="68"/>
        <v>0</v>
      </c>
      <c r="L118" s="38" t="str">
        <f t="shared" si="60"/>
        <v/>
      </c>
      <c r="M118" s="97"/>
      <c r="N118" s="97"/>
    </row>
    <row r="119" spans="1:14">
      <c r="A119" s="29" t="s">
        <v>32</v>
      </c>
      <c r="B119" s="30">
        <f t="shared" ref="B119:K119" si="69">+B106+B101</f>
        <v>0</v>
      </c>
      <c r="C119" s="30">
        <f t="shared" si="69"/>
        <v>0</v>
      </c>
      <c r="D119" s="30">
        <f t="shared" si="69"/>
        <v>0</v>
      </c>
      <c r="E119" s="30">
        <f t="shared" si="69"/>
        <v>0</v>
      </c>
      <c r="F119" s="30">
        <f t="shared" si="69"/>
        <v>0</v>
      </c>
      <c r="G119" s="30">
        <f t="shared" si="69"/>
        <v>0</v>
      </c>
      <c r="H119" s="30">
        <f t="shared" si="69"/>
        <v>0</v>
      </c>
      <c r="I119" s="30">
        <f t="shared" si="69"/>
        <v>0</v>
      </c>
      <c r="J119" s="30">
        <f t="shared" si="69"/>
        <v>0</v>
      </c>
      <c r="K119" s="30">
        <f t="shared" si="69"/>
        <v>0</v>
      </c>
      <c r="L119" s="39" t="str">
        <f t="shared" si="60"/>
        <v/>
      </c>
      <c r="M119" s="97"/>
      <c r="N119" s="97"/>
    </row>
    <row r="121" spans="1:14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M121" s="98"/>
      <c r="N121" s="98"/>
    </row>
    <row r="122" spans="1:14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99"/>
      <c r="N122" s="99"/>
    </row>
    <row r="123" spans="1:1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M123" s="100"/>
      <c r="N123" s="100"/>
    </row>
    <row r="124" spans="1:14">
      <c r="A124" s="156" t="s">
        <v>44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M124" s="101"/>
      <c r="N124" s="101"/>
    </row>
    <row r="125" spans="1:14">
      <c r="A125" s="159" t="s">
        <v>95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M125" s="102"/>
      <c r="N125" s="102"/>
    </row>
    <row r="126" spans="1:14">
      <c r="A126" s="6"/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M126" s="103"/>
      <c r="N126" s="103"/>
    </row>
    <row r="127" spans="1:14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M127" s="103"/>
      <c r="N127" s="103"/>
    </row>
    <row r="128" spans="1:14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M128" s="103"/>
      <c r="N128" s="103"/>
    </row>
    <row r="129" spans="1:14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M129" s="99"/>
      <c r="N129" s="99"/>
    </row>
    <row r="130" spans="1:14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M130" s="99"/>
      <c r="N130" s="99"/>
    </row>
    <row r="131" spans="1:14">
      <c r="A131" s="21" t="s">
        <v>16</v>
      </c>
      <c r="B131" s="22">
        <f t="shared" ref="B131:C148" si="70">+D131+F131+H131+J131</f>
        <v>0</v>
      </c>
      <c r="C131" s="22">
        <f t="shared" si="70"/>
        <v>0</v>
      </c>
      <c r="D131" s="22">
        <f t="shared" ref="D131:K131" si="71">SUM(D132:D134)</f>
        <v>0</v>
      </c>
      <c r="E131" s="22">
        <f t="shared" si="71"/>
        <v>0</v>
      </c>
      <c r="F131" s="22">
        <f t="shared" si="71"/>
        <v>0</v>
      </c>
      <c r="G131" s="22">
        <f t="shared" si="71"/>
        <v>0</v>
      </c>
      <c r="H131" s="22">
        <f t="shared" si="71"/>
        <v>0</v>
      </c>
      <c r="I131" s="22">
        <f t="shared" si="71"/>
        <v>0</v>
      </c>
      <c r="J131" s="22">
        <f t="shared" si="71"/>
        <v>0</v>
      </c>
      <c r="K131" s="22">
        <f t="shared" si="71"/>
        <v>0</v>
      </c>
      <c r="L131" s="23" t="str">
        <f>IF(C131&gt;0,FIXED(C131/B131*100,2),"")</f>
        <v/>
      </c>
      <c r="M131" s="97"/>
      <c r="N131" s="97"/>
    </row>
    <row r="132" spans="1:14">
      <c r="A132" s="24" t="s">
        <v>17</v>
      </c>
      <c r="B132" s="25">
        <f t="shared" si="70"/>
        <v>0</v>
      </c>
      <c r="C132" s="25">
        <f t="shared" si="70"/>
        <v>0</v>
      </c>
      <c r="D132" s="25">
        <f>+D282</f>
        <v>0</v>
      </c>
      <c r="E132" s="25">
        <f t="shared" ref="E132:K134" si="72">+E282</f>
        <v>0</v>
      </c>
      <c r="F132" s="25">
        <f t="shared" si="72"/>
        <v>0</v>
      </c>
      <c r="G132" s="25">
        <f t="shared" si="72"/>
        <v>0</v>
      </c>
      <c r="H132" s="25">
        <f t="shared" si="72"/>
        <v>0</v>
      </c>
      <c r="I132" s="25">
        <f t="shared" si="72"/>
        <v>0</v>
      </c>
      <c r="J132" s="25">
        <f t="shared" si="72"/>
        <v>0</v>
      </c>
      <c r="K132" s="25">
        <f t="shared" si="72"/>
        <v>0</v>
      </c>
      <c r="L132" s="37" t="str">
        <f t="shared" ref="L132:L149" si="73">IF(C132&gt;0,FIXED(C132/B132*100,2),"")</f>
        <v/>
      </c>
      <c r="M132" s="97"/>
      <c r="N132" s="97"/>
    </row>
    <row r="133" spans="1:14">
      <c r="A133" s="24" t="s">
        <v>18</v>
      </c>
      <c r="B133" s="25">
        <f t="shared" si="70"/>
        <v>0</v>
      </c>
      <c r="C133" s="25">
        <f t="shared" si="70"/>
        <v>0</v>
      </c>
      <c r="D133" s="25">
        <f>+D283</f>
        <v>0</v>
      </c>
      <c r="E133" s="25">
        <f t="shared" si="72"/>
        <v>0</v>
      </c>
      <c r="F133" s="25">
        <f t="shared" si="72"/>
        <v>0</v>
      </c>
      <c r="G133" s="25">
        <f t="shared" si="72"/>
        <v>0</v>
      </c>
      <c r="H133" s="25">
        <f t="shared" si="72"/>
        <v>0</v>
      </c>
      <c r="I133" s="25">
        <f t="shared" si="72"/>
        <v>0</v>
      </c>
      <c r="J133" s="25">
        <f t="shared" si="72"/>
        <v>0</v>
      </c>
      <c r="K133" s="25">
        <f t="shared" si="72"/>
        <v>0</v>
      </c>
      <c r="L133" s="37" t="str">
        <f t="shared" si="73"/>
        <v/>
      </c>
      <c r="M133" s="97"/>
      <c r="N133" s="97"/>
    </row>
    <row r="134" spans="1:14">
      <c r="A134" s="24" t="s">
        <v>140</v>
      </c>
      <c r="B134" s="25">
        <f t="shared" si="70"/>
        <v>0</v>
      </c>
      <c r="C134" s="25">
        <f t="shared" si="70"/>
        <v>0</v>
      </c>
      <c r="D134" s="25">
        <f>+D284</f>
        <v>0</v>
      </c>
      <c r="E134" s="25">
        <f t="shared" si="72"/>
        <v>0</v>
      </c>
      <c r="F134" s="25">
        <f t="shared" si="72"/>
        <v>0</v>
      </c>
      <c r="G134" s="25">
        <f t="shared" si="72"/>
        <v>0</v>
      </c>
      <c r="H134" s="25">
        <f t="shared" si="72"/>
        <v>0</v>
      </c>
      <c r="I134" s="25">
        <f t="shared" si="72"/>
        <v>0</v>
      </c>
      <c r="J134" s="25">
        <f t="shared" si="72"/>
        <v>0</v>
      </c>
      <c r="K134" s="25">
        <f t="shared" si="72"/>
        <v>0</v>
      </c>
      <c r="L134" s="37" t="str">
        <f t="shared" si="73"/>
        <v/>
      </c>
      <c r="M134" s="97"/>
      <c r="N134" s="97"/>
    </row>
    <row r="135" spans="1:14">
      <c r="A135" s="21" t="s">
        <v>19</v>
      </c>
      <c r="B135" s="22">
        <f t="shared" si="70"/>
        <v>0</v>
      </c>
      <c r="C135" s="22">
        <f t="shared" si="70"/>
        <v>0</v>
      </c>
      <c r="D135" s="22">
        <f t="shared" ref="D135:K135" si="74">+D136</f>
        <v>0</v>
      </c>
      <c r="E135" s="22">
        <f t="shared" si="74"/>
        <v>0</v>
      </c>
      <c r="F135" s="22">
        <f t="shared" si="74"/>
        <v>0</v>
      </c>
      <c r="G135" s="22">
        <f t="shared" si="74"/>
        <v>0</v>
      </c>
      <c r="H135" s="22">
        <f t="shared" si="74"/>
        <v>0</v>
      </c>
      <c r="I135" s="22">
        <f t="shared" si="74"/>
        <v>0</v>
      </c>
      <c r="J135" s="22">
        <f t="shared" si="74"/>
        <v>0</v>
      </c>
      <c r="K135" s="22">
        <f t="shared" si="74"/>
        <v>0</v>
      </c>
      <c r="L135" s="23" t="str">
        <f t="shared" si="73"/>
        <v/>
      </c>
      <c r="M135" s="97"/>
      <c r="N135" s="97"/>
    </row>
    <row r="136" spans="1:14">
      <c r="A136" s="21" t="s">
        <v>20</v>
      </c>
      <c r="B136" s="22">
        <f t="shared" si="70"/>
        <v>0</v>
      </c>
      <c r="C136" s="22">
        <f t="shared" si="70"/>
        <v>0</v>
      </c>
      <c r="D136" s="22">
        <f t="shared" ref="D136:K136" si="75">+D137+D140+D141+D144</f>
        <v>0</v>
      </c>
      <c r="E136" s="22">
        <f t="shared" si="75"/>
        <v>0</v>
      </c>
      <c r="F136" s="22">
        <f t="shared" si="75"/>
        <v>0</v>
      </c>
      <c r="G136" s="22">
        <f t="shared" si="75"/>
        <v>0</v>
      </c>
      <c r="H136" s="22">
        <f t="shared" si="75"/>
        <v>0</v>
      </c>
      <c r="I136" s="22">
        <f t="shared" si="75"/>
        <v>0</v>
      </c>
      <c r="J136" s="22">
        <f t="shared" si="75"/>
        <v>0</v>
      </c>
      <c r="K136" s="22">
        <f t="shared" si="75"/>
        <v>0</v>
      </c>
      <c r="L136" s="23" t="str">
        <f t="shared" si="73"/>
        <v/>
      </c>
      <c r="M136" s="97"/>
      <c r="N136" s="97"/>
    </row>
    <row r="137" spans="1:14">
      <c r="A137" s="21" t="s">
        <v>21</v>
      </c>
      <c r="B137" s="22">
        <f t="shared" si="70"/>
        <v>0</v>
      </c>
      <c r="C137" s="22">
        <f t="shared" si="70"/>
        <v>0</v>
      </c>
      <c r="D137" s="22">
        <f t="shared" ref="D137:K137" si="76">+D138+D139</f>
        <v>0</v>
      </c>
      <c r="E137" s="22">
        <f t="shared" si="76"/>
        <v>0</v>
      </c>
      <c r="F137" s="22">
        <f t="shared" si="76"/>
        <v>0</v>
      </c>
      <c r="G137" s="22">
        <f t="shared" si="76"/>
        <v>0</v>
      </c>
      <c r="H137" s="22">
        <f t="shared" si="76"/>
        <v>0</v>
      </c>
      <c r="I137" s="22">
        <f t="shared" si="76"/>
        <v>0</v>
      </c>
      <c r="J137" s="22">
        <f t="shared" si="76"/>
        <v>0</v>
      </c>
      <c r="K137" s="22">
        <f t="shared" si="76"/>
        <v>0</v>
      </c>
      <c r="L137" s="23" t="str">
        <f t="shared" si="73"/>
        <v/>
      </c>
      <c r="M137" s="97"/>
      <c r="N137" s="97"/>
    </row>
    <row r="138" spans="1:14">
      <c r="A138" s="24" t="s">
        <v>22</v>
      </c>
      <c r="B138" s="25">
        <f t="shared" si="70"/>
        <v>0</v>
      </c>
      <c r="C138" s="25">
        <f t="shared" si="70"/>
        <v>0</v>
      </c>
      <c r="D138" s="25">
        <f>+D288</f>
        <v>0</v>
      </c>
      <c r="E138" s="25">
        <f t="shared" ref="E138:K140" si="77">+E288</f>
        <v>0</v>
      </c>
      <c r="F138" s="25">
        <f t="shared" si="77"/>
        <v>0</v>
      </c>
      <c r="G138" s="25">
        <f t="shared" si="77"/>
        <v>0</v>
      </c>
      <c r="H138" s="25">
        <f t="shared" si="77"/>
        <v>0</v>
      </c>
      <c r="I138" s="25">
        <f t="shared" si="77"/>
        <v>0</v>
      </c>
      <c r="J138" s="25">
        <f t="shared" si="77"/>
        <v>0</v>
      </c>
      <c r="K138" s="25">
        <f t="shared" si="77"/>
        <v>0</v>
      </c>
      <c r="L138" s="37" t="str">
        <f t="shared" si="73"/>
        <v/>
      </c>
      <c r="M138" s="97"/>
      <c r="N138" s="97"/>
    </row>
    <row r="139" spans="1:14">
      <c r="A139" s="26" t="s">
        <v>23</v>
      </c>
      <c r="B139" s="25">
        <f t="shared" si="70"/>
        <v>0</v>
      </c>
      <c r="C139" s="25">
        <f t="shared" si="70"/>
        <v>0</v>
      </c>
      <c r="D139" s="25">
        <f>+D289</f>
        <v>0</v>
      </c>
      <c r="E139" s="25">
        <f t="shared" si="77"/>
        <v>0</v>
      </c>
      <c r="F139" s="25">
        <f t="shared" si="77"/>
        <v>0</v>
      </c>
      <c r="G139" s="25">
        <f t="shared" si="77"/>
        <v>0</v>
      </c>
      <c r="H139" s="25">
        <f t="shared" si="77"/>
        <v>0</v>
      </c>
      <c r="I139" s="25">
        <f t="shared" si="77"/>
        <v>0</v>
      </c>
      <c r="J139" s="25">
        <f t="shared" si="77"/>
        <v>0</v>
      </c>
      <c r="K139" s="25">
        <f t="shared" si="77"/>
        <v>0</v>
      </c>
      <c r="L139" s="37" t="str">
        <f t="shared" si="73"/>
        <v/>
      </c>
      <c r="M139" s="97"/>
      <c r="N139" s="97"/>
    </row>
    <row r="140" spans="1:14">
      <c r="A140" s="24" t="s">
        <v>141</v>
      </c>
      <c r="B140" s="25">
        <f t="shared" si="70"/>
        <v>0</v>
      </c>
      <c r="C140" s="25">
        <f t="shared" si="70"/>
        <v>0</v>
      </c>
      <c r="D140" s="25">
        <f>+D290</f>
        <v>0</v>
      </c>
      <c r="E140" s="25">
        <f t="shared" si="77"/>
        <v>0</v>
      </c>
      <c r="F140" s="25">
        <f t="shared" si="77"/>
        <v>0</v>
      </c>
      <c r="G140" s="25">
        <f t="shared" si="77"/>
        <v>0</v>
      </c>
      <c r="H140" s="25">
        <f t="shared" si="77"/>
        <v>0</v>
      </c>
      <c r="I140" s="25">
        <f t="shared" si="77"/>
        <v>0</v>
      </c>
      <c r="J140" s="25">
        <f t="shared" si="77"/>
        <v>0</v>
      </c>
      <c r="K140" s="25">
        <f t="shared" si="77"/>
        <v>0</v>
      </c>
      <c r="L140" s="37" t="str">
        <f t="shared" si="73"/>
        <v/>
      </c>
      <c r="M140" s="97"/>
      <c r="N140" s="97"/>
    </row>
    <row r="141" spans="1:14">
      <c r="A141" s="21" t="s">
        <v>24</v>
      </c>
      <c r="B141" s="22">
        <f t="shared" si="70"/>
        <v>0</v>
      </c>
      <c r="C141" s="22">
        <f t="shared" si="70"/>
        <v>0</v>
      </c>
      <c r="D141" s="22">
        <f t="shared" ref="D141:K141" si="78">+D142+D143</f>
        <v>0</v>
      </c>
      <c r="E141" s="22">
        <f t="shared" si="78"/>
        <v>0</v>
      </c>
      <c r="F141" s="22">
        <f t="shared" si="78"/>
        <v>0</v>
      </c>
      <c r="G141" s="22">
        <f t="shared" si="78"/>
        <v>0</v>
      </c>
      <c r="H141" s="22">
        <f t="shared" si="78"/>
        <v>0</v>
      </c>
      <c r="I141" s="22">
        <f t="shared" si="78"/>
        <v>0</v>
      </c>
      <c r="J141" s="22">
        <f t="shared" si="78"/>
        <v>0</v>
      </c>
      <c r="K141" s="22">
        <f t="shared" si="78"/>
        <v>0</v>
      </c>
      <c r="L141" s="23" t="str">
        <f t="shared" si="73"/>
        <v/>
      </c>
      <c r="M141" s="97"/>
      <c r="N141" s="97"/>
    </row>
    <row r="142" spans="1:14">
      <c r="A142" s="28" t="s">
        <v>25</v>
      </c>
      <c r="B142" s="25">
        <f t="shared" si="70"/>
        <v>0</v>
      </c>
      <c r="C142" s="25">
        <f t="shared" si="70"/>
        <v>0</v>
      </c>
      <c r="D142" s="25">
        <f>+D292</f>
        <v>0</v>
      </c>
      <c r="E142" s="25">
        <f t="shared" ref="E142:K143" si="79">+E292</f>
        <v>0</v>
      </c>
      <c r="F142" s="25">
        <f t="shared" si="79"/>
        <v>0</v>
      </c>
      <c r="G142" s="25">
        <f t="shared" si="79"/>
        <v>0</v>
      </c>
      <c r="H142" s="25">
        <f t="shared" si="79"/>
        <v>0</v>
      </c>
      <c r="I142" s="25">
        <f t="shared" si="79"/>
        <v>0</v>
      </c>
      <c r="J142" s="25">
        <f t="shared" si="79"/>
        <v>0</v>
      </c>
      <c r="K142" s="25">
        <f t="shared" si="79"/>
        <v>0</v>
      </c>
      <c r="L142" s="37" t="str">
        <f t="shared" si="73"/>
        <v/>
      </c>
      <c r="M142" s="97"/>
      <c r="N142" s="97"/>
    </row>
    <row r="143" spans="1:14">
      <c r="A143" s="28" t="s">
        <v>26</v>
      </c>
      <c r="B143" s="25">
        <f t="shared" si="70"/>
        <v>0</v>
      </c>
      <c r="C143" s="25">
        <f t="shared" si="70"/>
        <v>0</v>
      </c>
      <c r="D143" s="25">
        <f>+D293</f>
        <v>0</v>
      </c>
      <c r="E143" s="25">
        <f t="shared" si="79"/>
        <v>0</v>
      </c>
      <c r="F143" s="25">
        <f t="shared" si="79"/>
        <v>0</v>
      </c>
      <c r="G143" s="25">
        <f t="shared" si="79"/>
        <v>0</v>
      </c>
      <c r="H143" s="25">
        <f t="shared" si="79"/>
        <v>0</v>
      </c>
      <c r="I143" s="25">
        <f t="shared" si="79"/>
        <v>0</v>
      </c>
      <c r="J143" s="25">
        <f t="shared" si="79"/>
        <v>0</v>
      </c>
      <c r="K143" s="25">
        <f t="shared" si="79"/>
        <v>0</v>
      </c>
      <c r="L143" s="37" t="str">
        <f t="shared" si="73"/>
        <v/>
      </c>
      <c r="M143" s="97"/>
      <c r="N143" s="97"/>
    </row>
    <row r="144" spans="1:14">
      <c r="A144" s="21" t="s">
        <v>27</v>
      </c>
      <c r="B144" s="22">
        <f t="shared" si="70"/>
        <v>0</v>
      </c>
      <c r="C144" s="22">
        <f t="shared" si="70"/>
        <v>0</v>
      </c>
      <c r="D144" s="22">
        <f t="shared" ref="D144:K144" si="80">SUM(D145:D148)</f>
        <v>0</v>
      </c>
      <c r="E144" s="22">
        <f t="shared" si="80"/>
        <v>0</v>
      </c>
      <c r="F144" s="22">
        <f t="shared" si="80"/>
        <v>0</v>
      </c>
      <c r="G144" s="22">
        <f t="shared" si="80"/>
        <v>0</v>
      </c>
      <c r="H144" s="22">
        <f t="shared" si="80"/>
        <v>0</v>
      </c>
      <c r="I144" s="22">
        <f t="shared" si="80"/>
        <v>0</v>
      </c>
      <c r="J144" s="22">
        <f t="shared" si="80"/>
        <v>0</v>
      </c>
      <c r="K144" s="22">
        <f t="shared" si="80"/>
        <v>0</v>
      </c>
      <c r="L144" s="23" t="str">
        <f t="shared" si="73"/>
        <v/>
      </c>
      <c r="M144" s="97"/>
      <c r="N144" s="97"/>
    </row>
    <row r="145" spans="1:14" ht="37.5">
      <c r="A145" s="51" t="s">
        <v>81</v>
      </c>
      <c r="B145" s="68">
        <f t="shared" si="70"/>
        <v>0</v>
      </c>
      <c r="C145" s="68">
        <f t="shared" si="70"/>
        <v>0</v>
      </c>
      <c r="D145" s="68">
        <f>+D295</f>
        <v>0</v>
      </c>
      <c r="E145" s="68">
        <f t="shared" ref="E145:K148" si="81">+E295</f>
        <v>0</v>
      </c>
      <c r="F145" s="68">
        <f t="shared" si="81"/>
        <v>0</v>
      </c>
      <c r="G145" s="68">
        <f t="shared" si="81"/>
        <v>0</v>
      </c>
      <c r="H145" s="68">
        <f t="shared" si="81"/>
        <v>0</v>
      </c>
      <c r="I145" s="68">
        <f t="shared" si="81"/>
        <v>0</v>
      </c>
      <c r="J145" s="68">
        <f t="shared" si="81"/>
        <v>0</v>
      </c>
      <c r="K145" s="68">
        <f t="shared" si="81"/>
        <v>0</v>
      </c>
      <c r="L145" s="69" t="str">
        <f t="shared" si="73"/>
        <v/>
      </c>
      <c r="M145" s="97"/>
      <c r="N145" s="97"/>
    </row>
    <row r="146" spans="1:14">
      <c r="A146" s="51" t="s">
        <v>29</v>
      </c>
      <c r="B146" s="68">
        <f t="shared" si="70"/>
        <v>0</v>
      </c>
      <c r="C146" s="68">
        <f t="shared" si="70"/>
        <v>0</v>
      </c>
      <c r="D146" s="68">
        <f>+D296</f>
        <v>0</v>
      </c>
      <c r="E146" s="68">
        <f t="shared" si="81"/>
        <v>0</v>
      </c>
      <c r="F146" s="68">
        <f t="shared" si="81"/>
        <v>0</v>
      </c>
      <c r="G146" s="68">
        <f t="shared" si="81"/>
        <v>0</v>
      </c>
      <c r="H146" s="68">
        <f t="shared" si="81"/>
        <v>0</v>
      </c>
      <c r="I146" s="68">
        <f t="shared" si="81"/>
        <v>0</v>
      </c>
      <c r="J146" s="68">
        <f t="shared" si="81"/>
        <v>0</v>
      </c>
      <c r="K146" s="68">
        <f t="shared" si="81"/>
        <v>0</v>
      </c>
      <c r="L146" s="69" t="str">
        <f t="shared" si="73"/>
        <v/>
      </c>
      <c r="M146" s="97"/>
      <c r="N146" s="97"/>
    </row>
    <row r="147" spans="1:14">
      <c r="A147" s="51" t="s">
        <v>30</v>
      </c>
      <c r="B147" s="68">
        <f t="shared" si="70"/>
        <v>0</v>
      </c>
      <c r="C147" s="68">
        <f t="shared" si="70"/>
        <v>0</v>
      </c>
      <c r="D147" s="68">
        <f>+D297</f>
        <v>0</v>
      </c>
      <c r="E147" s="68">
        <f t="shared" si="81"/>
        <v>0</v>
      </c>
      <c r="F147" s="68">
        <f t="shared" si="81"/>
        <v>0</v>
      </c>
      <c r="G147" s="68">
        <f t="shared" si="81"/>
        <v>0</v>
      </c>
      <c r="H147" s="68">
        <f t="shared" si="81"/>
        <v>0</v>
      </c>
      <c r="I147" s="68">
        <f t="shared" si="81"/>
        <v>0</v>
      </c>
      <c r="J147" s="68">
        <f t="shared" si="81"/>
        <v>0</v>
      </c>
      <c r="K147" s="68">
        <f t="shared" si="81"/>
        <v>0</v>
      </c>
      <c r="L147" s="69" t="str">
        <f t="shared" si="73"/>
        <v/>
      </c>
      <c r="M147" s="97"/>
      <c r="N147" s="97"/>
    </row>
    <row r="148" spans="1:14" ht="19.5" thickBot="1">
      <c r="A148" s="51" t="s">
        <v>31</v>
      </c>
      <c r="B148" s="68">
        <f t="shared" si="70"/>
        <v>0</v>
      </c>
      <c r="C148" s="68">
        <f t="shared" si="70"/>
        <v>0</v>
      </c>
      <c r="D148" s="68">
        <f>+D298</f>
        <v>0</v>
      </c>
      <c r="E148" s="68">
        <f t="shared" si="81"/>
        <v>0</v>
      </c>
      <c r="F148" s="68">
        <f t="shared" si="81"/>
        <v>0</v>
      </c>
      <c r="G148" s="68">
        <f t="shared" si="81"/>
        <v>0</v>
      </c>
      <c r="H148" s="68">
        <f t="shared" si="81"/>
        <v>0</v>
      </c>
      <c r="I148" s="68">
        <f t="shared" si="81"/>
        <v>0</v>
      </c>
      <c r="J148" s="68">
        <f t="shared" si="81"/>
        <v>0</v>
      </c>
      <c r="K148" s="68">
        <f t="shared" si="81"/>
        <v>0</v>
      </c>
      <c r="L148" s="70" t="str">
        <f t="shared" si="73"/>
        <v/>
      </c>
      <c r="M148" s="97"/>
      <c r="N148" s="97"/>
    </row>
    <row r="149" spans="1:14">
      <c r="A149" s="29" t="s">
        <v>32</v>
      </c>
      <c r="B149" s="30">
        <f t="shared" ref="B149:K149" si="82">+B136+B131</f>
        <v>0</v>
      </c>
      <c r="C149" s="30">
        <f t="shared" si="82"/>
        <v>0</v>
      </c>
      <c r="D149" s="30">
        <f t="shared" si="82"/>
        <v>0</v>
      </c>
      <c r="E149" s="30">
        <f t="shared" si="82"/>
        <v>0</v>
      </c>
      <c r="F149" s="30">
        <f t="shared" si="82"/>
        <v>0</v>
      </c>
      <c r="G149" s="30">
        <f t="shared" si="82"/>
        <v>0</v>
      </c>
      <c r="H149" s="30">
        <f t="shared" si="82"/>
        <v>0</v>
      </c>
      <c r="I149" s="30">
        <f t="shared" si="82"/>
        <v>0</v>
      </c>
      <c r="J149" s="30">
        <f t="shared" si="82"/>
        <v>0</v>
      </c>
      <c r="K149" s="30">
        <f t="shared" si="82"/>
        <v>0</v>
      </c>
      <c r="L149" s="39" t="str">
        <f t="shared" si="73"/>
        <v/>
      </c>
      <c r="M149" s="97"/>
      <c r="N149" s="97"/>
    </row>
    <row r="151" spans="1:14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  <c r="M151" s="98"/>
      <c r="N151" s="98"/>
    </row>
    <row r="152" spans="1:14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99"/>
      <c r="N152" s="99"/>
    </row>
    <row r="153" spans="1:1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  <c r="M153" s="100"/>
      <c r="N153" s="100"/>
    </row>
    <row r="154" spans="1:14">
      <c r="A154" s="156" t="s">
        <v>34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  <c r="M154" s="101"/>
      <c r="N154" s="101"/>
    </row>
    <row r="155" spans="1:14">
      <c r="A155" s="159" t="s">
        <v>95</v>
      </c>
      <c r="B155" s="160"/>
      <c r="C155" s="160"/>
      <c r="D155" s="161"/>
      <c r="E155" s="176" t="s">
        <v>3</v>
      </c>
      <c r="F155" s="176"/>
      <c r="G155" s="176"/>
      <c r="H155" s="4"/>
      <c r="I155" s="4"/>
      <c r="J155" s="4"/>
      <c r="K155" s="4"/>
      <c r="L155" s="5"/>
      <c r="M155" s="102"/>
      <c r="N155" s="102"/>
    </row>
    <row r="156" spans="1:14">
      <c r="A156" s="6" t="s">
        <v>38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  <c r="M156" s="103"/>
      <c r="N156" s="103"/>
    </row>
    <row r="157" spans="1:14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M157" s="103"/>
      <c r="N157" s="103"/>
    </row>
    <row r="158" spans="1:14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M158" s="103"/>
      <c r="N158" s="103"/>
    </row>
    <row r="159" spans="1:14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  <c r="M159" s="99"/>
      <c r="N159" s="99"/>
    </row>
    <row r="160" spans="1:14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M160" s="99"/>
      <c r="N160" s="99"/>
    </row>
    <row r="161" spans="1:18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83">SUM(D162:D164)</f>
        <v>0</v>
      </c>
      <c r="E161" s="22">
        <f t="shared" si="83"/>
        <v>0</v>
      </c>
      <c r="F161" s="22">
        <f t="shared" si="83"/>
        <v>0</v>
      </c>
      <c r="G161" s="22">
        <f t="shared" si="83"/>
        <v>0</v>
      </c>
      <c r="H161" s="22">
        <f t="shared" si="83"/>
        <v>0</v>
      </c>
      <c r="I161" s="22">
        <f t="shared" si="83"/>
        <v>0</v>
      </c>
      <c r="J161" s="22">
        <f t="shared" si="83"/>
        <v>0</v>
      </c>
      <c r="K161" s="22">
        <f t="shared" si="83"/>
        <v>0</v>
      </c>
      <c r="L161" s="23" t="str">
        <f>IF(C161&gt;0,FIXED(C161/B161*100,2),"")</f>
        <v/>
      </c>
      <c r="M161" s="97"/>
      <c r="N161" s="97"/>
    </row>
    <row r="162" spans="1:18">
      <c r="A162" s="24" t="s">
        <v>17</v>
      </c>
      <c r="B162" s="25">
        <f t="shared" ref="B162:C178" si="84">+D162+F162+H162+J162</f>
        <v>0</v>
      </c>
      <c r="C162" s="25">
        <f t="shared" si="84"/>
        <v>0</v>
      </c>
      <c r="D162" s="25">
        <f>+VALUE(FIXED(P162*0.24/1000000,5)*1000000)</f>
        <v>0</v>
      </c>
      <c r="E162" s="25"/>
      <c r="F162" s="25">
        <f>+D162</f>
        <v>0</v>
      </c>
      <c r="G162" s="25"/>
      <c r="H162" s="25">
        <f>+(P162-D162-F162)/2</f>
        <v>0</v>
      </c>
      <c r="I162" s="25"/>
      <c r="J162" s="25">
        <f>+P162-H162-F162-D162</f>
        <v>0</v>
      </c>
      <c r="K162" s="25"/>
      <c r="L162" s="37" t="str">
        <f t="shared" ref="L162:L179" si="85">IF(C162&gt;0,FIXED(C162/B162*100,2),"")</f>
        <v/>
      </c>
      <c r="M162" s="97"/>
      <c r="N162" s="97"/>
    </row>
    <row r="163" spans="1:18">
      <c r="A163" s="24" t="s">
        <v>18</v>
      </c>
      <c r="B163" s="25">
        <f t="shared" si="84"/>
        <v>0</v>
      </c>
      <c r="C163" s="25">
        <f t="shared" si="84"/>
        <v>0</v>
      </c>
      <c r="D163" s="25">
        <f>+VALUE(FIXED(P163*0.24/1000000,5)*1000000)</f>
        <v>0</v>
      </c>
      <c r="E163" s="25"/>
      <c r="F163" s="25">
        <f>+D163</f>
        <v>0</v>
      </c>
      <c r="G163" s="25"/>
      <c r="H163" s="25">
        <f>+(P163-D163-F163)/2</f>
        <v>0</v>
      </c>
      <c r="I163" s="25"/>
      <c r="J163" s="25">
        <f>+P163-H163-F163-D163</f>
        <v>0</v>
      </c>
      <c r="K163" s="25"/>
      <c r="L163" s="37" t="str">
        <f t="shared" si="85"/>
        <v/>
      </c>
      <c r="M163" s="97"/>
      <c r="N163" s="97"/>
    </row>
    <row r="164" spans="1:18">
      <c r="A164" s="24" t="s">
        <v>140</v>
      </c>
      <c r="B164" s="25">
        <f t="shared" si="84"/>
        <v>0</v>
      </c>
      <c r="C164" s="25">
        <f t="shared" si="84"/>
        <v>0</v>
      </c>
      <c r="D164" s="25">
        <f>+VALUE(FIXED(P164*0.24/1000000,5)*1000000)</f>
        <v>0</v>
      </c>
      <c r="E164" s="25"/>
      <c r="F164" s="25">
        <f>+D164</f>
        <v>0</v>
      </c>
      <c r="G164" s="25"/>
      <c r="H164" s="25">
        <f>+(P164-D164-F164)/2</f>
        <v>0</v>
      </c>
      <c r="I164" s="25"/>
      <c r="J164" s="25">
        <f>+P164-H164-F164-D164</f>
        <v>0</v>
      </c>
      <c r="K164" s="25"/>
      <c r="L164" s="37" t="str">
        <f t="shared" si="85"/>
        <v/>
      </c>
      <c r="M164" s="97"/>
      <c r="N164" s="97"/>
    </row>
    <row r="165" spans="1:18">
      <c r="A165" s="21" t="s">
        <v>19</v>
      </c>
      <c r="B165" s="22">
        <f t="shared" si="84"/>
        <v>0</v>
      </c>
      <c r="C165" s="22">
        <f t="shared" si="84"/>
        <v>0</v>
      </c>
      <c r="D165" s="22">
        <f t="shared" ref="D165:K165" si="86">+D166</f>
        <v>0</v>
      </c>
      <c r="E165" s="22">
        <f t="shared" si="86"/>
        <v>0</v>
      </c>
      <c r="F165" s="22">
        <f t="shared" si="86"/>
        <v>0</v>
      </c>
      <c r="G165" s="22">
        <f t="shared" si="86"/>
        <v>0</v>
      </c>
      <c r="H165" s="22">
        <f t="shared" si="86"/>
        <v>0</v>
      </c>
      <c r="I165" s="22">
        <f t="shared" si="86"/>
        <v>0</v>
      </c>
      <c r="J165" s="22">
        <f t="shared" si="86"/>
        <v>0</v>
      </c>
      <c r="K165" s="22">
        <f t="shared" si="86"/>
        <v>0</v>
      </c>
      <c r="L165" s="23" t="str">
        <f t="shared" si="85"/>
        <v/>
      </c>
      <c r="M165" s="97"/>
      <c r="N165" s="97"/>
    </row>
    <row r="166" spans="1:18">
      <c r="A166" s="21" t="s">
        <v>20</v>
      </c>
      <c r="B166" s="22">
        <f t="shared" si="84"/>
        <v>0</v>
      </c>
      <c r="C166" s="22">
        <f t="shared" si="84"/>
        <v>0</v>
      </c>
      <c r="D166" s="22">
        <f t="shared" ref="D166:K166" si="87">+D167+D170+D171+D174</f>
        <v>0</v>
      </c>
      <c r="E166" s="22">
        <f t="shared" si="87"/>
        <v>0</v>
      </c>
      <c r="F166" s="22">
        <f t="shared" si="87"/>
        <v>0</v>
      </c>
      <c r="G166" s="22">
        <f t="shared" si="87"/>
        <v>0</v>
      </c>
      <c r="H166" s="22">
        <f t="shared" si="87"/>
        <v>0</v>
      </c>
      <c r="I166" s="22">
        <f t="shared" si="87"/>
        <v>0</v>
      </c>
      <c r="J166" s="22">
        <f t="shared" si="87"/>
        <v>0</v>
      </c>
      <c r="K166" s="22">
        <f t="shared" si="87"/>
        <v>0</v>
      </c>
      <c r="L166" s="23" t="str">
        <f t="shared" si="85"/>
        <v/>
      </c>
      <c r="M166" s="97"/>
      <c r="N166" s="97"/>
    </row>
    <row r="167" spans="1:18">
      <c r="A167" s="21" t="s">
        <v>21</v>
      </c>
      <c r="B167" s="22">
        <f t="shared" si="84"/>
        <v>0</v>
      </c>
      <c r="C167" s="22">
        <f t="shared" si="84"/>
        <v>0</v>
      </c>
      <c r="D167" s="22">
        <f t="shared" ref="D167:K167" si="88">+D168+D169</f>
        <v>0</v>
      </c>
      <c r="E167" s="22">
        <f t="shared" si="88"/>
        <v>0</v>
      </c>
      <c r="F167" s="22">
        <f t="shared" si="88"/>
        <v>0</v>
      </c>
      <c r="G167" s="22">
        <f t="shared" si="88"/>
        <v>0</v>
      </c>
      <c r="H167" s="22">
        <f t="shared" si="88"/>
        <v>0</v>
      </c>
      <c r="I167" s="22">
        <f t="shared" si="88"/>
        <v>0</v>
      </c>
      <c r="J167" s="22">
        <f t="shared" si="88"/>
        <v>0</v>
      </c>
      <c r="K167" s="22">
        <f t="shared" si="88"/>
        <v>0</v>
      </c>
      <c r="L167" s="23" t="str">
        <f t="shared" si="85"/>
        <v/>
      </c>
      <c r="M167" s="97"/>
      <c r="N167" s="97"/>
    </row>
    <row r="168" spans="1:18">
      <c r="A168" s="24" t="s">
        <v>22</v>
      </c>
      <c r="B168" s="25">
        <f t="shared" si="84"/>
        <v>0</v>
      </c>
      <c r="C168" s="25">
        <f t="shared" si="84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>IF(C168&gt;0,FIXED(C168/B168*100,2),"")</f>
        <v/>
      </c>
      <c r="M168" s="97"/>
      <c r="N168" s="97"/>
    </row>
    <row r="169" spans="1:18">
      <c r="A169" s="26" t="s">
        <v>23</v>
      </c>
      <c r="B169" s="25">
        <f t="shared" si="84"/>
        <v>0</v>
      </c>
      <c r="C169" s="25">
        <f t="shared" si="84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>IF(C169&gt;0,FIXED(C169/B169*100,2),"")</f>
        <v/>
      </c>
      <c r="M169" s="97"/>
      <c r="N169" s="97"/>
    </row>
    <row r="170" spans="1:18">
      <c r="A170" s="24" t="s">
        <v>141</v>
      </c>
      <c r="B170" s="25">
        <f t="shared" si="84"/>
        <v>0</v>
      </c>
      <c r="C170" s="25">
        <f t="shared" si="84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85"/>
        <v/>
      </c>
      <c r="M170" s="97"/>
      <c r="N170" s="97"/>
    </row>
    <row r="171" spans="1:18">
      <c r="A171" s="21" t="s">
        <v>24</v>
      </c>
      <c r="B171" s="22">
        <f t="shared" si="84"/>
        <v>0</v>
      </c>
      <c r="C171" s="22">
        <f t="shared" si="84"/>
        <v>0</v>
      </c>
      <c r="D171" s="22">
        <f t="shared" ref="D171:K171" si="89">+D172+D173</f>
        <v>0</v>
      </c>
      <c r="E171" s="22">
        <f t="shared" si="89"/>
        <v>0</v>
      </c>
      <c r="F171" s="22">
        <f t="shared" si="89"/>
        <v>0</v>
      </c>
      <c r="G171" s="22">
        <f t="shared" si="89"/>
        <v>0</v>
      </c>
      <c r="H171" s="22">
        <f t="shared" si="89"/>
        <v>0</v>
      </c>
      <c r="I171" s="22">
        <f t="shared" si="89"/>
        <v>0</v>
      </c>
      <c r="J171" s="22">
        <f t="shared" si="89"/>
        <v>0</v>
      </c>
      <c r="K171" s="22">
        <f t="shared" si="89"/>
        <v>0</v>
      </c>
      <c r="L171" s="23" t="str">
        <f t="shared" si="85"/>
        <v/>
      </c>
      <c r="M171" s="97"/>
      <c r="N171" s="97"/>
    </row>
    <row r="172" spans="1:18">
      <c r="A172" s="28" t="s">
        <v>25</v>
      </c>
      <c r="B172" s="25">
        <f t="shared" si="84"/>
        <v>0</v>
      </c>
      <c r="C172" s="25">
        <f t="shared" si="84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85"/>
        <v/>
      </c>
      <c r="M172" s="97"/>
      <c r="N172" s="97"/>
      <c r="P172" s="33"/>
      <c r="R172" s="33"/>
    </row>
    <row r="173" spans="1:18">
      <c r="A173" s="28" t="s">
        <v>26</v>
      </c>
      <c r="B173" s="25">
        <f t="shared" si="84"/>
        <v>0</v>
      </c>
      <c r="C173" s="25">
        <f t="shared" si="84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85"/>
        <v/>
      </c>
      <c r="M173" s="97"/>
      <c r="N173" s="97"/>
    </row>
    <row r="174" spans="1:18">
      <c r="A174" s="21" t="s">
        <v>27</v>
      </c>
      <c r="B174" s="22">
        <f t="shared" si="84"/>
        <v>0</v>
      </c>
      <c r="C174" s="22">
        <f t="shared" si="84"/>
        <v>0</v>
      </c>
      <c r="D174" s="22">
        <f t="shared" ref="D174:K174" si="90">SUM(D175:D178)</f>
        <v>0</v>
      </c>
      <c r="E174" s="22">
        <f t="shared" si="90"/>
        <v>0</v>
      </c>
      <c r="F174" s="22">
        <f t="shared" si="90"/>
        <v>0</v>
      </c>
      <c r="G174" s="22">
        <f t="shared" si="90"/>
        <v>0</v>
      </c>
      <c r="H174" s="22">
        <f t="shared" si="90"/>
        <v>0</v>
      </c>
      <c r="I174" s="22">
        <f t="shared" si="90"/>
        <v>0</v>
      </c>
      <c r="J174" s="22">
        <f t="shared" si="90"/>
        <v>0</v>
      </c>
      <c r="K174" s="22">
        <f t="shared" si="90"/>
        <v>0</v>
      </c>
      <c r="L174" s="23" t="str">
        <f t="shared" si="85"/>
        <v/>
      </c>
      <c r="M174" s="97"/>
      <c r="N174" s="97"/>
    </row>
    <row r="175" spans="1:18">
      <c r="A175" s="28" t="s">
        <v>28</v>
      </c>
      <c r="B175" s="25">
        <f t="shared" si="84"/>
        <v>0</v>
      </c>
      <c r="C175" s="25">
        <f t="shared" si="84"/>
        <v>0</v>
      </c>
      <c r="D175" s="25">
        <f>+E175</f>
        <v>0</v>
      </c>
      <c r="E175" s="25"/>
      <c r="F175" s="25">
        <f>+G175</f>
        <v>0</v>
      </c>
      <c r="G175" s="25"/>
      <c r="H175" s="25"/>
      <c r="I175" s="25"/>
      <c r="J175" s="25"/>
      <c r="K175" s="27"/>
      <c r="L175" s="37" t="str">
        <f>IF(C175&gt;0,FIXED(C175/B175*100,2),"")</f>
        <v/>
      </c>
      <c r="M175" s="97"/>
      <c r="N175" s="97"/>
    </row>
    <row r="176" spans="1:18">
      <c r="A176" s="28" t="s">
        <v>29</v>
      </c>
      <c r="B176" s="25">
        <f t="shared" si="84"/>
        <v>0</v>
      </c>
      <c r="C176" s="25">
        <f t="shared" si="84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85"/>
        <v/>
      </c>
      <c r="M176" s="97"/>
      <c r="N176" s="97"/>
    </row>
    <row r="177" spans="1:14">
      <c r="A177" s="28" t="s">
        <v>30</v>
      </c>
      <c r="B177" s="25">
        <f t="shared" si="84"/>
        <v>0</v>
      </c>
      <c r="C177" s="25">
        <f t="shared" si="84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85"/>
        <v/>
      </c>
      <c r="M177" s="97"/>
      <c r="N177" s="97"/>
    </row>
    <row r="178" spans="1:14" ht="19.5" thickBot="1">
      <c r="A178" s="28" t="s">
        <v>31</v>
      </c>
      <c r="B178" s="25">
        <f t="shared" si="84"/>
        <v>0</v>
      </c>
      <c r="C178" s="25">
        <f t="shared" si="84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85"/>
        <v/>
      </c>
      <c r="M178" s="97"/>
      <c r="N178" s="97"/>
    </row>
    <row r="179" spans="1:14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91">+E166+E161</f>
        <v>0</v>
      </c>
      <c r="F179" s="30">
        <f t="shared" si="91"/>
        <v>0</v>
      </c>
      <c r="G179" s="30">
        <f t="shared" si="91"/>
        <v>0</v>
      </c>
      <c r="H179" s="30">
        <f t="shared" si="91"/>
        <v>0</v>
      </c>
      <c r="I179" s="30">
        <f t="shared" si="91"/>
        <v>0</v>
      </c>
      <c r="J179" s="30">
        <f t="shared" si="91"/>
        <v>0</v>
      </c>
      <c r="K179" s="30">
        <f t="shared" si="91"/>
        <v>0</v>
      </c>
      <c r="L179" s="39" t="str">
        <f t="shared" si="85"/>
        <v/>
      </c>
      <c r="M179" s="97"/>
      <c r="N179" s="97"/>
    </row>
    <row r="180" spans="1:14">
      <c r="B180" s="33"/>
    </row>
    <row r="181" spans="1:14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  <c r="M181" s="98"/>
      <c r="N181" s="98"/>
    </row>
    <row r="182" spans="1:14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99"/>
      <c r="N182" s="99"/>
    </row>
    <row r="183" spans="1:1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  <c r="M183" s="100"/>
      <c r="N183" s="100"/>
    </row>
    <row r="184" spans="1:14">
      <c r="A184" s="156" t="s">
        <v>34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  <c r="M184" s="101"/>
      <c r="N184" s="101"/>
    </row>
    <row r="185" spans="1:14">
      <c r="A185" s="159" t="s">
        <v>95</v>
      </c>
      <c r="B185" s="160"/>
      <c r="C185" s="160"/>
      <c r="D185" s="161"/>
      <c r="E185" s="176" t="s">
        <v>3</v>
      </c>
      <c r="F185" s="176"/>
      <c r="G185" s="176"/>
      <c r="H185" s="104"/>
      <c r="I185" s="104"/>
      <c r="J185" s="104"/>
      <c r="K185" s="104"/>
      <c r="L185" s="5"/>
      <c r="M185" s="102"/>
      <c r="N185" s="102"/>
    </row>
    <row r="186" spans="1:14">
      <c r="A186" s="6" t="s">
        <v>108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  <c r="M186" s="103"/>
      <c r="N186" s="103"/>
    </row>
    <row r="187" spans="1:14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M187" s="103"/>
      <c r="N187" s="103"/>
    </row>
    <row r="188" spans="1:14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M188" s="103"/>
      <c r="N188" s="103"/>
    </row>
    <row r="189" spans="1:14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  <c r="M189" s="99"/>
      <c r="N189" s="99"/>
    </row>
    <row r="190" spans="1:14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M190" s="99"/>
      <c r="N190" s="99"/>
    </row>
    <row r="191" spans="1:14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92">SUM(D192:D194)</f>
        <v>0</v>
      </c>
      <c r="E191" s="22">
        <f t="shared" si="92"/>
        <v>0</v>
      </c>
      <c r="F191" s="22">
        <f t="shared" si="92"/>
        <v>0</v>
      </c>
      <c r="G191" s="22">
        <f t="shared" si="92"/>
        <v>0</v>
      </c>
      <c r="H191" s="22">
        <f t="shared" si="92"/>
        <v>0</v>
      </c>
      <c r="I191" s="22">
        <f t="shared" si="92"/>
        <v>0</v>
      </c>
      <c r="J191" s="22">
        <f t="shared" si="92"/>
        <v>0</v>
      </c>
      <c r="K191" s="22">
        <f t="shared" si="92"/>
        <v>0</v>
      </c>
      <c r="L191" s="23" t="str">
        <f>IF(C191&gt;0,FIXED(C191/B191*100,2),"")</f>
        <v/>
      </c>
      <c r="M191" s="97"/>
      <c r="N191" s="97"/>
    </row>
    <row r="192" spans="1:14">
      <c r="A192" s="24" t="s">
        <v>17</v>
      </c>
      <c r="B192" s="25">
        <f t="shared" ref="B192:B208" si="93">+D192+F192+H192+J192</f>
        <v>0</v>
      </c>
      <c r="C192" s="25">
        <f t="shared" ref="C192:C208" si="94">+E192+G192+I192+K192</f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9" si="95">IF(C192&gt;0,FIXED(C192/B192*100,2),"")</f>
        <v/>
      </c>
      <c r="M192" s="97"/>
      <c r="N192" s="97"/>
    </row>
    <row r="193" spans="1:14">
      <c r="A193" s="24" t="s">
        <v>18</v>
      </c>
      <c r="B193" s="25">
        <f t="shared" si="93"/>
        <v>0</v>
      </c>
      <c r="C193" s="25">
        <f t="shared" si="94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95"/>
        <v/>
      </c>
      <c r="M193" s="97"/>
      <c r="N193" s="97"/>
    </row>
    <row r="194" spans="1:14">
      <c r="A194" s="24" t="s">
        <v>140</v>
      </c>
      <c r="B194" s="25">
        <f t="shared" si="93"/>
        <v>0</v>
      </c>
      <c r="C194" s="25">
        <f t="shared" si="94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95"/>
        <v/>
      </c>
      <c r="M194" s="97"/>
      <c r="N194" s="97"/>
    </row>
    <row r="195" spans="1:14">
      <c r="A195" s="21" t="s">
        <v>19</v>
      </c>
      <c r="B195" s="22">
        <f t="shared" si="93"/>
        <v>0</v>
      </c>
      <c r="C195" s="22">
        <f t="shared" si="94"/>
        <v>0</v>
      </c>
      <c r="D195" s="22">
        <f t="shared" ref="D195:K195" si="96">+D196</f>
        <v>0</v>
      </c>
      <c r="E195" s="22">
        <f t="shared" si="96"/>
        <v>0</v>
      </c>
      <c r="F195" s="22">
        <f t="shared" si="96"/>
        <v>0</v>
      </c>
      <c r="G195" s="22">
        <f t="shared" si="96"/>
        <v>0</v>
      </c>
      <c r="H195" s="22">
        <f t="shared" si="96"/>
        <v>0</v>
      </c>
      <c r="I195" s="22">
        <f t="shared" si="96"/>
        <v>0</v>
      </c>
      <c r="J195" s="22">
        <f t="shared" si="96"/>
        <v>0</v>
      </c>
      <c r="K195" s="22">
        <f t="shared" si="96"/>
        <v>0</v>
      </c>
      <c r="L195" s="23" t="str">
        <f t="shared" si="95"/>
        <v/>
      </c>
      <c r="M195" s="97"/>
      <c r="N195" s="97"/>
    </row>
    <row r="196" spans="1:14">
      <c r="A196" s="21" t="s">
        <v>20</v>
      </c>
      <c r="B196" s="22">
        <f t="shared" si="93"/>
        <v>0</v>
      </c>
      <c r="C196" s="22">
        <f t="shared" si="94"/>
        <v>0</v>
      </c>
      <c r="D196" s="22">
        <f t="shared" ref="D196:K196" si="97">+D197+D200+D201+D204</f>
        <v>0</v>
      </c>
      <c r="E196" s="22">
        <f t="shared" si="97"/>
        <v>0</v>
      </c>
      <c r="F196" s="22">
        <f t="shared" si="97"/>
        <v>0</v>
      </c>
      <c r="G196" s="22">
        <f t="shared" si="97"/>
        <v>0</v>
      </c>
      <c r="H196" s="22">
        <f t="shared" si="97"/>
        <v>0</v>
      </c>
      <c r="I196" s="22">
        <f t="shared" si="97"/>
        <v>0</v>
      </c>
      <c r="J196" s="22">
        <f t="shared" si="97"/>
        <v>0</v>
      </c>
      <c r="K196" s="22">
        <f t="shared" si="97"/>
        <v>0</v>
      </c>
      <c r="L196" s="23" t="str">
        <f t="shared" si="95"/>
        <v/>
      </c>
      <c r="M196" s="97"/>
      <c r="N196" s="97"/>
    </row>
    <row r="197" spans="1:14">
      <c r="A197" s="21" t="s">
        <v>21</v>
      </c>
      <c r="B197" s="22">
        <f t="shared" si="93"/>
        <v>0</v>
      </c>
      <c r="C197" s="22">
        <f t="shared" si="94"/>
        <v>0</v>
      </c>
      <c r="D197" s="22">
        <f t="shared" ref="D197:K197" si="98">+D198+D199</f>
        <v>0</v>
      </c>
      <c r="E197" s="22">
        <f t="shared" si="98"/>
        <v>0</v>
      </c>
      <c r="F197" s="22">
        <f t="shared" si="98"/>
        <v>0</v>
      </c>
      <c r="G197" s="22">
        <f t="shared" si="98"/>
        <v>0</v>
      </c>
      <c r="H197" s="22">
        <f t="shared" si="98"/>
        <v>0</v>
      </c>
      <c r="I197" s="22">
        <f t="shared" si="98"/>
        <v>0</v>
      </c>
      <c r="J197" s="22">
        <f t="shared" si="98"/>
        <v>0</v>
      </c>
      <c r="K197" s="22">
        <f t="shared" si="98"/>
        <v>0</v>
      </c>
      <c r="L197" s="23" t="str">
        <f t="shared" si="95"/>
        <v/>
      </c>
      <c r="M197" s="97"/>
      <c r="N197" s="97"/>
    </row>
    <row r="198" spans="1:14">
      <c r="A198" s="24" t="s">
        <v>22</v>
      </c>
      <c r="B198" s="25">
        <f t="shared" si="93"/>
        <v>0</v>
      </c>
      <c r="C198" s="25">
        <f t="shared" si="94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95"/>
        <v/>
      </c>
      <c r="M198" s="97"/>
      <c r="N198" s="97"/>
    </row>
    <row r="199" spans="1:14">
      <c r="A199" s="26" t="s">
        <v>23</v>
      </c>
      <c r="B199" s="25">
        <f t="shared" si="93"/>
        <v>0</v>
      </c>
      <c r="C199" s="25">
        <f t="shared" si="94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95"/>
        <v/>
      </c>
      <c r="M199" s="97"/>
      <c r="N199" s="97"/>
    </row>
    <row r="200" spans="1:14">
      <c r="A200" s="24" t="s">
        <v>141</v>
      </c>
      <c r="B200" s="25">
        <f t="shared" si="93"/>
        <v>0</v>
      </c>
      <c r="C200" s="25">
        <f t="shared" si="94"/>
        <v>0</v>
      </c>
      <c r="D200" s="25">
        <f>+VALUE(FIXED(P200*0.24/1000000,5)*1000000)</f>
        <v>0</v>
      </c>
      <c r="E200" s="25"/>
      <c r="F200" s="25">
        <f>+D200</f>
        <v>0</v>
      </c>
      <c r="G200" s="25"/>
      <c r="H200" s="25">
        <f>+(P200-D200-F200)/2</f>
        <v>0</v>
      </c>
      <c r="I200" s="25"/>
      <c r="J200" s="25">
        <f>+P200-H200-F200-D200</f>
        <v>0</v>
      </c>
      <c r="K200" s="25"/>
      <c r="L200" s="37" t="str">
        <f t="shared" si="95"/>
        <v/>
      </c>
      <c r="M200" s="97"/>
      <c r="N200" s="97"/>
    </row>
    <row r="201" spans="1:14">
      <c r="A201" s="21" t="s">
        <v>24</v>
      </c>
      <c r="B201" s="22">
        <f t="shared" si="93"/>
        <v>0</v>
      </c>
      <c r="C201" s="22">
        <f t="shared" si="94"/>
        <v>0</v>
      </c>
      <c r="D201" s="22">
        <f t="shared" ref="D201:K201" si="99">+D202+D203</f>
        <v>0</v>
      </c>
      <c r="E201" s="22">
        <f t="shared" si="99"/>
        <v>0</v>
      </c>
      <c r="F201" s="22">
        <f t="shared" si="99"/>
        <v>0</v>
      </c>
      <c r="G201" s="22">
        <f t="shared" si="99"/>
        <v>0</v>
      </c>
      <c r="H201" s="22">
        <f t="shared" si="99"/>
        <v>0</v>
      </c>
      <c r="I201" s="22">
        <f t="shared" si="99"/>
        <v>0</v>
      </c>
      <c r="J201" s="22">
        <f t="shared" si="99"/>
        <v>0</v>
      </c>
      <c r="K201" s="22">
        <f t="shared" si="99"/>
        <v>0</v>
      </c>
      <c r="L201" s="23" t="str">
        <f t="shared" si="95"/>
        <v/>
      </c>
      <c r="M201" s="97"/>
      <c r="N201" s="97"/>
    </row>
    <row r="202" spans="1:14">
      <c r="A202" s="28" t="s">
        <v>25</v>
      </c>
      <c r="B202" s="25">
        <f t="shared" si="93"/>
        <v>0</v>
      </c>
      <c r="C202" s="25">
        <f t="shared" si="94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95"/>
        <v/>
      </c>
      <c r="M202" s="97"/>
      <c r="N202" s="97"/>
    </row>
    <row r="203" spans="1:14">
      <c r="A203" s="28" t="s">
        <v>26</v>
      </c>
      <c r="B203" s="25">
        <f t="shared" si="93"/>
        <v>0</v>
      </c>
      <c r="C203" s="25">
        <f t="shared" si="94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95"/>
        <v/>
      </c>
      <c r="M203" s="97"/>
      <c r="N203" s="97"/>
    </row>
    <row r="204" spans="1:14">
      <c r="A204" s="21" t="s">
        <v>27</v>
      </c>
      <c r="B204" s="22">
        <f t="shared" si="93"/>
        <v>0</v>
      </c>
      <c r="C204" s="22">
        <f t="shared" si="94"/>
        <v>0</v>
      </c>
      <c r="D204" s="22">
        <f t="shared" ref="D204:K204" si="100">SUM(D205:D208)</f>
        <v>0</v>
      </c>
      <c r="E204" s="22">
        <f t="shared" si="100"/>
        <v>0</v>
      </c>
      <c r="F204" s="22">
        <f t="shared" si="100"/>
        <v>0</v>
      </c>
      <c r="G204" s="22">
        <f t="shared" si="100"/>
        <v>0</v>
      </c>
      <c r="H204" s="22">
        <f t="shared" si="100"/>
        <v>0</v>
      </c>
      <c r="I204" s="22">
        <f t="shared" si="100"/>
        <v>0</v>
      </c>
      <c r="J204" s="22">
        <f t="shared" si="100"/>
        <v>0</v>
      </c>
      <c r="K204" s="22">
        <f t="shared" si="100"/>
        <v>0</v>
      </c>
      <c r="L204" s="23" t="str">
        <f t="shared" si="95"/>
        <v/>
      </c>
      <c r="M204" s="97"/>
      <c r="N204" s="97"/>
    </row>
    <row r="205" spans="1:14">
      <c r="A205" s="51" t="s">
        <v>126</v>
      </c>
      <c r="B205" s="68">
        <f t="shared" si="93"/>
        <v>0</v>
      </c>
      <c r="C205" s="68">
        <f t="shared" si="94"/>
        <v>0</v>
      </c>
      <c r="D205" s="68"/>
      <c r="E205" s="68"/>
      <c r="F205" s="68"/>
      <c r="G205" s="68"/>
      <c r="H205" s="68"/>
      <c r="I205" s="68"/>
      <c r="J205" s="68"/>
      <c r="K205" s="68"/>
      <c r="L205" s="69" t="str">
        <f t="shared" si="95"/>
        <v/>
      </c>
      <c r="M205" s="97"/>
      <c r="N205" s="97"/>
    </row>
    <row r="206" spans="1:14">
      <c r="A206" s="51" t="s">
        <v>29</v>
      </c>
      <c r="B206" s="68">
        <f t="shared" si="93"/>
        <v>0</v>
      </c>
      <c r="C206" s="68">
        <f t="shared" si="94"/>
        <v>0</v>
      </c>
      <c r="D206" s="68">
        <f>+P206*0.25</f>
        <v>0</v>
      </c>
      <c r="E206" s="68"/>
      <c r="F206" s="68">
        <f>+D206</f>
        <v>0</v>
      </c>
      <c r="G206" s="68"/>
      <c r="H206" s="68">
        <f>+(P206-D206-F206)/2</f>
        <v>0</v>
      </c>
      <c r="I206" s="68"/>
      <c r="J206" s="68">
        <f>+P206-H206-F206-D206</f>
        <v>0</v>
      </c>
      <c r="K206" s="68"/>
      <c r="L206" s="69" t="str">
        <f t="shared" si="95"/>
        <v/>
      </c>
      <c r="M206" s="97"/>
      <c r="N206" s="97"/>
    </row>
    <row r="207" spans="1:14">
      <c r="A207" s="51" t="s">
        <v>30</v>
      </c>
      <c r="B207" s="68">
        <f t="shared" si="93"/>
        <v>0</v>
      </c>
      <c r="C207" s="68">
        <f t="shared" si="94"/>
        <v>0</v>
      </c>
      <c r="D207" s="68"/>
      <c r="E207" s="68"/>
      <c r="F207" s="68"/>
      <c r="G207" s="68"/>
      <c r="H207" s="68"/>
      <c r="I207" s="68"/>
      <c r="J207" s="68"/>
      <c r="K207" s="68"/>
      <c r="L207" s="69" t="str">
        <f t="shared" si="95"/>
        <v/>
      </c>
      <c r="M207" s="97"/>
      <c r="N207" s="97"/>
    </row>
    <row r="208" spans="1:14" ht="19.5" thickBot="1">
      <c r="A208" s="51" t="s">
        <v>31</v>
      </c>
      <c r="B208" s="68">
        <f t="shared" si="93"/>
        <v>0</v>
      </c>
      <c r="C208" s="68">
        <f t="shared" si="94"/>
        <v>0</v>
      </c>
      <c r="D208" s="68"/>
      <c r="E208" s="68"/>
      <c r="F208" s="68"/>
      <c r="G208" s="68"/>
      <c r="H208" s="68"/>
      <c r="I208" s="68"/>
      <c r="J208" s="68"/>
      <c r="K208" s="68"/>
      <c r="L208" s="70" t="str">
        <f t="shared" si="95"/>
        <v/>
      </c>
      <c r="M208" s="97"/>
      <c r="N208" s="97"/>
    </row>
    <row r="209" spans="1:14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101">+E196+E191</f>
        <v>0</v>
      </c>
      <c r="F209" s="30">
        <f t="shared" si="101"/>
        <v>0</v>
      </c>
      <c r="G209" s="30">
        <f t="shared" si="101"/>
        <v>0</v>
      </c>
      <c r="H209" s="30">
        <f t="shared" si="101"/>
        <v>0</v>
      </c>
      <c r="I209" s="30">
        <f t="shared" si="101"/>
        <v>0</v>
      </c>
      <c r="J209" s="30">
        <f t="shared" si="101"/>
        <v>0</v>
      </c>
      <c r="K209" s="30">
        <f t="shared" si="101"/>
        <v>0</v>
      </c>
      <c r="L209" s="39" t="str">
        <f t="shared" si="95"/>
        <v/>
      </c>
      <c r="M209" s="97"/>
      <c r="N209" s="97"/>
    </row>
    <row r="210" spans="1:14">
      <c r="B210" s="33"/>
    </row>
    <row r="211" spans="1:14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3" t="s">
        <v>0</v>
      </c>
      <c r="L211" s="153"/>
      <c r="M211" s="98"/>
      <c r="N211" s="98"/>
    </row>
    <row r="212" spans="1:14">
      <c r="A212" s="154" t="s">
        <v>142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99"/>
      <c r="N212" s="99"/>
    </row>
    <row r="213" spans="1:1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55" t="s">
        <v>1</v>
      </c>
      <c r="L213" s="155"/>
      <c r="M213" s="100"/>
      <c r="N213" s="100"/>
    </row>
    <row r="214" spans="1:14">
      <c r="A214" s="156" t="s">
        <v>34</v>
      </c>
      <c r="B214" s="156"/>
      <c r="C214" s="156"/>
      <c r="D214" s="156"/>
      <c r="E214" s="157" t="s">
        <v>2</v>
      </c>
      <c r="F214" s="157"/>
      <c r="G214" s="157"/>
      <c r="H214" s="157"/>
      <c r="I214" s="157"/>
      <c r="J214" s="157"/>
      <c r="K214" s="157"/>
      <c r="L214" s="158"/>
      <c r="M214" s="101"/>
      <c r="N214" s="101"/>
    </row>
    <row r="215" spans="1:14">
      <c r="A215" s="159" t="s">
        <v>95</v>
      </c>
      <c r="B215" s="160"/>
      <c r="C215" s="160"/>
      <c r="D215" s="161"/>
      <c r="E215" s="176" t="s">
        <v>3</v>
      </c>
      <c r="F215" s="176"/>
      <c r="G215" s="176"/>
      <c r="H215" s="4"/>
      <c r="I215" s="4"/>
      <c r="J215" s="4"/>
      <c r="K215" s="4"/>
      <c r="L215" s="5"/>
      <c r="M215" s="102"/>
      <c r="N215" s="102"/>
    </row>
    <row r="216" spans="1:14">
      <c r="A216" s="6" t="s">
        <v>129</v>
      </c>
      <c r="B216" s="7"/>
      <c r="C216" s="7"/>
      <c r="D216" s="8"/>
      <c r="E216" s="177" t="s">
        <v>4</v>
      </c>
      <c r="F216" s="177"/>
      <c r="G216" s="177"/>
      <c r="H216" s="9"/>
      <c r="I216" s="9"/>
      <c r="J216" s="9"/>
      <c r="K216" s="9"/>
      <c r="L216" s="10"/>
      <c r="M216" s="103"/>
      <c r="N216" s="103"/>
    </row>
    <row r="217" spans="1:14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M217" s="103"/>
      <c r="N217" s="103"/>
    </row>
    <row r="218" spans="1:14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M218" s="103"/>
      <c r="N218" s="103"/>
    </row>
    <row r="219" spans="1:14">
      <c r="A219" s="16" t="s">
        <v>6</v>
      </c>
      <c r="B219" s="151" t="s">
        <v>7</v>
      </c>
      <c r="C219" s="152"/>
      <c r="D219" s="151" t="s">
        <v>8</v>
      </c>
      <c r="E219" s="152"/>
      <c r="F219" s="151" t="s">
        <v>9</v>
      </c>
      <c r="G219" s="152"/>
      <c r="H219" s="151" t="s">
        <v>10</v>
      </c>
      <c r="I219" s="152"/>
      <c r="J219" s="151" t="s">
        <v>11</v>
      </c>
      <c r="K219" s="152"/>
      <c r="L219" s="17" t="s">
        <v>12</v>
      </c>
      <c r="M219" s="99"/>
      <c r="N219" s="99"/>
    </row>
    <row r="220" spans="1:14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M220" s="99"/>
      <c r="N220" s="99"/>
    </row>
    <row r="221" spans="1:14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102">SUM(D222:D224)</f>
        <v>0</v>
      </c>
      <c r="E221" s="22">
        <f t="shared" si="102"/>
        <v>0</v>
      </c>
      <c r="F221" s="22">
        <f t="shared" si="102"/>
        <v>0</v>
      </c>
      <c r="G221" s="22">
        <f t="shared" si="102"/>
        <v>0</v>
      </c>
      <c r="H221" s="22">
        <f t="shared" si="102"/>
        <v>0</v>
      </c>
      <c r="I221" s="22">
        <f t="shared" si="102"/>
        <v>0</v>
      </c>
      <c r="J221" s="22">
        <f t="shared" si="102"/>
        <v>0</v>
      </c>
      <c r="K221" s="22">
        <f t="shared" si="102"/>
        <v>0</v>
      </c>
      <c r="L221" s="23" t="str">
        <f>IF(C221&gt;0,FIXED(C221/B221*100,2),"")</f>
        <v/>
      </c>
      <c r="M221" s="97"/>
      <c r="N221" s="97"/>
    </row>
    <row r="222" spans="1:14">
      <c r="A222" s="24" t="s">
        <v>17</v>
      </c>
      <c r="B222" s="25">
        <f t="shared" ref="B222:C238" si="103">+D222+F222+H222+J222</f>
        <v>0</v>
      </c>
      <c r="C222" s="25">
        <f t="shared" si="103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104">IF(C222&gt;0,FIXED(C222/B222*100,2),"")</f>
        <v/>
      </c>
      <c r="M222" s="97"/>
      <c r="N222" s="97"/>
    </row>
    <row r="223" spans="1:14">
      <c r="A223" s="24" t="s">
        <v>18</v>
      </c>
      <c r="B223" s="25">
        <f t="shared" si="103"/>
        <v>0</v>
      </c>
      <c r="C223" s="25">
        <f t="shared" si="103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104"/>
        <v/>
      </c>
      <c r="M223" s="97"/>
      <c r="N223" s="97"/>
    </row>
    <row r="224" spans="1:14">
      <c r="A224" s="24" t="s">
        <v>140</v>
      </c>
      <c r="B224" s="25">
        <f t="shared" si="103"/>
        <v>0</v>
      </c>
      <c r="C224" s="25">
        <f t="shared" si="103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104"/>
        <v/>
      </c>
      <c r="M224" s="97"/>
      <c r="N224" s="97"/>
    </row>
    <row r="225" spans="1:14">
      <c r="A225" s="21" t="s">
        <v>19</v>
      </c>
      <c r="B225" s="22">
        <f t="shared" si="103"/>
        <v>0</v>
      </c>
      <c r="C225" s="22">
        <f t="shared" si="103"/>
        <v>0</v>
      </c>
      <c r="D225" s="22">
        <f t="shared" ref="D225:K225" si="105">+D226</f>
        <v>0</v>
      </c>
      <c r="E225" s="22">
        <f t="shared" si="105"/>
        <v>0</v>
      </c>
      <c r="F225" s="22">
        <f t="shared" si="105"/>
        <v>0</v>
      </c>
      <c r="G225" s="22">
        <f t="shared" si="105"/>
        <v>0</v>
      </c>
      <c r="H225" s="22">
        <f t="shared" si="105"/>
        <v>0</v>
      </c>
      <c r="I225" s="22">
        <f t="shared" si="105"/>
        <v>0</v>
      </c>
      <c r="J225" s="22">
        <f t="shared" si="105"/>
        <v>0</v>
      </c>
      <c r="K225" s="22">
        <f t="shared" si="105"/>
        <v>0</v>
      </c>
      <c r="L225" s="23" t="str">
        <f t="shared" si="104"/>
        <v/>
      </c>
      <c r="M225" s="97"/>
      <c r="N225" s="97"/>
    </row>
    <row r="226" spans="1:14">
      <c r="A226" s="21" t="s">
        <v>20</v>
      </c>
      <c r="B226" s="22">
        <f t="shared" si="103"/>
        <v>0</v>
      </c>
      <c r="C226" s="22">
        <f t="shared" si="103"/>
        <v>0</v>
      </c>
      <c r="D226" s="22">
        <f t="shared" ref="D226:K226" si="106">+D227+D230+D231+D234</f>
        <v>0</v>
      </c>
      <c r="E226" s="22">
        <f t="shared" si="106"/>
        <v>0</v>
      </c>
      <c r="F226" s="22">
        <f t="shared" si="106"/>
        <v>0</v>
      </c>
      <c r="G226" s="22">
        <f t="shared" si="106"/>
        <v>0</v>
      </c>
      <c r="H226" s="22">
        <f t="shared" si="106"/>
        <v>0</v>
      </c>
      <c r="I226" s="22">
        <f t="shared" si="106"/>
        <v>0</v>
      </c>
      <c r="J226" s="22">
        <f t="shared" si="106"/>
        <v>0</v>
      </c>
      <c r="K226" s="22">
        <f t="shared" si="106"/>
        <v>0</v>
      </c>
      <c r="L226" s="23" t="str">
        <f t="shared" si="104"/>
        <v/>
      </c>
      <c r="M226" s="97"/>
      <c r="N226" s="97"/>
    </row>
    <row r="227" spans="1:14">
      <c r="A227" s="21" t="s">
        <v>21</v>
      </c>
      <c r="B227" s="22">
        <f t="shared" si="103"/>
        <v>0</v>
      </c>
      <c r="C227" s="22">
        <f t="shared" si="103"/>
        <v>0</v>
      </c>
      <c r="D227" s="22">
        <f t="shared" ref="D227:K227" si="107">+D228+D229</f>
        <v>0</v>
      </c>
      <c r="E227" s="22">
        <f t="shared" si="107"/>
        <v>0</v>
      </c>
      <c r="F227" s="22">
        <f t="shared" si="107"/>
        <v>0</v>
      </c>
      <c r="G227" s="22">
        <f t="shared" si="107"/>
        <v>0</v>
      </c>
      <c r="H227" s="22">
        <f t="shared" si="107"/>
        <v>0</v>
      </c>
      <c r="I227" s="22">
        <f t="shared" si="107"/>
        <v>0</v>
      </c>
      <c r="J227" s="22">
        <f t="shared" si="107"/>
        <v>0</v>
      </c>
      <c r="K227" s="22">
        <f t="shared" si="107"/>
        <v>0</v>
      </c>
      <c r="L227" s="23" t="str">
        <f t="shared" si="104"/>
        <v/>
      </c>
      <c r="M227" s="97"/>
      <c r="N227" s="97"/>
    </row>
    <row r="228" spans="1:14">
      <c r="A228" s="24" t="s">
        <v>22</v>
      </c>
      <c r="B228" s="25">
        <f t="shared" si="103"/>
        <v>0</v>
      </c>
      <c r="C228" s="25">
        <f t="shared" si="103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104"/>
        <v/>
      </c>
      <c r="M228" s="97"/>
      <c r="N228" s="97"/>
    </row>
    <row r="229" spans="1:14">
      <c r="A229" s="26" t="s">
        <v>23</v>
      </c>
      <c r="B229" s="25">
        <f t="shared" si="103"/>
        <v>0</v>
      </c>
      <c r="C229" s="25">
        <f t="shared" si="103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104"/>
        <v/>
      </c>
      <c r="M229" s="97"/>
      <c r="N229" s="97"/>
    </row>
    <row r="230" spans="1:14">
      <c r="A230" s="24" t="s">
        <v>141</v>
      </c>
      <c r="B230" s="25">
        <f t="shared" si="103"/>
        <v>0</v>
      </c>
      <c r="C230" s="25">
        <f t="shared" si="103"/>
        <v>0</v>
      </c>
      <c r="D230" s="25">
        <f>+VALUE(FIXED(P230*0.24/1000000,5)*1000000)</f>
        <v>0</v>
      </c>
      <c r="E230" s="25"/>
      <c r="F230" s="25">
        <f>+D230</f>
        <v>0</v>
      </c>
      <c r="G230" s="25"/>
      <c r="H230" s="25">
        <f>+(P230-D230-F230)/2</f>
        <v>0</v>
      </c>
      <c r="I230" s="25"/>
      <c r="J230" s="25">
        <f>+P230-H230-F230-D230</f>
        <v>0</v>
      </c>
      <c r="K230" s="25"/>
      <c r="L230" s="37" t="str">
        <f t="shared" si="104"/>
        <v/>
      </c>
      <c r="M230" s="97"/>
      <c r="N230" s="97"/>
    </row>
    <row r="231" spans="1:14">
      <c r="A231" s="21" t="s">
        <v>24</v>
      </c>
      <c r="B231" s="22">
        <f t="shared" si="103"/>
        <v>0</v>
      </c>
      <c r="C231" s="22">
        <f t="shared" si="103"/>
        <v>0</v>
      </c>
      <c r="D231" s="22">
        <f t="shared" ref="D231:K231" si="108">+D232+D233</f>
        <v>0</v>
      </c>
      <c r="E231" s="22">
        <f t="shared" si="108"/>
        <v>0</v>
      </c>
      <c r="F231" s="22">
        <f t="shared" si="108"/>
        <v>0</v>
      </c>
      <c r="G231" s="22">
        <f t="shared" si="108"/>
        <v>0</v>
      </c>
      <c r="H231" s="22">
        <f t="shared" si="108"/>
        <v>0</v>
      </c>
      <c r="I231" s="22">
        <f t="shared" si="108"/>
        <v>0</v>
      </c>
      <c r="J231" s="22">
        <f t="shared" si="108"/>
        <v>0</v>
      </c>
      <c r="K231" s="22">
        <f t="shared" si="108"/>
        <v>0</v>
      </c>
      <c r="L231" s="23" t="str">
        <f t="shared" si="104"/>
        <v/>
      </c>
      <c r="M231" s="97"/>
      <c r="N231" s="97"/>
    </row>
    <row r="232" spans="1:14">
      <c r="A232" s="28" t="s">
        <v>25</v>
      </c>
      <c r="B232" s="25">
        <f t="shared" si="103"/>
        <v>0</v>
      </c>
      <c r="C232" s="25">
        <f t="shared" si="103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104"/>
        <v/>
      </c>
      <c r="M232" s="97"/>
      <c r="N232" s="97"/>
    </row>
    <row r="233" spans="1:14">
      <c r="A233" s="28" t="s">
        <v>26</v>
      </c>
      <c r="B233" s="25">
        <f t="shared" si="103"/>
        <v>0</v>
      </c>
      <c r="C233" s="25">
        <f t="shared" si="103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104"/>
        <v/>
      </c>
      <c r="M233" s="97"/>
      <c r="N233" s="97"/>
    </row>
    <row r="234" spans="1:14">
      <c r="A234" s="21" t="s">
        <v>27</v>
      </c>
      <c r="B234" s="22">
        <f t="shared" si="103"/>
        <v>0</v>
      </c>
      <c r="C234" s="22">
        <f t="shared" si="103"/>
        <v>0</v>
      </c>
      <c r="D234" s="22">
        <f t="shared" ref="D234:K234" si="109">SUM(D235:D238)</f>
        <v>0</v>
      </c>
      <c r="E234" s="22">
        <f t="shared" si="109"/>
        <v>0</v>
      </c>
      <c r="F234" s="22">
        <f t="shared" si="109"/>
        <v>0</v>
      </c>
      <c r="G234" s="22">
        <f t="shared" si="109"/>
        <v>0</v>
      </c>
      <c r="H234" s="22">
        <f t="shared" si="109"/>
        <v>0</v>
      </c>
      <c r="I234" s="22">
        <f t="shared" si="109"/>
        <v>0</v>
      </c>
      <c r="J234" s="22">
        <f t="shared" si="109"/>
        <v>0</v>
      </c>
      <c r="K234" s="22">
        <f t="shared" si="109"/>
        <v>0</v>
      </c>
      <c r="L234" s="23" t="str">
        <f t="shared" si="104"/>
        <v/>
      </c>
      <c r="M234" s="97"/>
      <c r="N234" s="97"/>
    </row>
    <row r="235" spans="1:14">
      <c r="A235" s="51" t="s">
        <v>126</v>
      </c>
      <c r="B235" s="68">
        <f t="shared" si="103"/>
        <v>0</v>
      </c>
      <c r="C235" s="68">
        <f t="shared" si="103"/>
        <v>0</v>
      </c>
      <c r="D235" s="68"/>
      <c r="E235" s="68"/>
      <c r="F235" s="68"/>
      <c r="G235" s="68"/>
      <c r="H235" s="68"/>
      <c r="I235" s="68"/>
      <c r="J235" s="68"/>
      <c r="K235" s="68"/>
      <c r="L235" s="69" t="str">
        <f t="shared" si="104"/>
        <v/>
      </c>
      <c r="M235" s="97"/>
      <c r="N235" s="97"/>
    </row>
    <row r="236" spans="1:14">
      <c r="A236" s="28" t="s">
        <v>29</v>
      </c>
      <c r="B236" s="25">
        <f t="shared" si="103"/>
        <v>0</v>
      </c>
      <c r="C236" s="25">
        <f t="shared" si="103"/>
        <v>0</v>
      </c>
      <c r="D236" s="25">
        <f>+P236*0.25</f>
        <v>0</v>
      </c>
      <c r="E236" s="25"/>
      <c r="F236" s="25">
        <f>+D236</f>
        <v>0</v>
      </c>
      <c r="G236" s="25"/>
      <c r="H236" s="25"/>
      <c r="I236" s="25"/>
      <c r="J236" s="25"/>
      <c r="K236" s="25"/>
      <c r="L236" s="37" t="str">
        <f t="shared" si="104"/>
        <v/>
      </c>
      <c r="M236" s="97"/>
      <c r="N236" s="97"/>
    </row>
    <row r="237" spans="1:14">
      <c r="A237" s="28" t="s">
        <v>30</v>
      </c>
      <c r="B237" s="25">
        <f t="shared" si="103"/>
        <v>0</v>
      </c>
      <c r="C237" s="25">
        <f t="shared" si="103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104"/>
        <v/>
      </c>
      <c r="M237" s="97"/>
      <c r="N237" s="97"/>
    </row>
    <row r="238" spans="1:14" ht="19.5" thickBot="1">
      <c r="A238" s="28" t="s">
        <v>31</v>
      </c>
      <c r="B238" s="25">
        <f t="shared" si="103"/>
        <v>0</v>
      </c>
      <c r="C238" s="25">
        <f t="shared" si="103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104"/>
        <v/>
      </c>
      <c r="M238" s="97"/>
      <c r="N238" s="97"/>
    </row>
    <row r="239" spans="1:14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110">+E226+E221</f>
        <v>0</v>
      </c>
      <c r="F239" s="30">
        <f t="shared" si="110"/>
        <v>0</v>
      </c>
      <c r="G239" s="30">
        <f t="shared" si="110"/>
        <v>0</v>
      </c>
      <c r="H239" s="30">
        <f t="shared" si="110"/>
        <v>0</v>
      </c>
      <c r="I239" s="30">
        <f t="shared" si="110"/>
        <v>0</v>
      </c>
      <c r="J239" s="30">
        <f t="shared" si="110"/>
        <v>0</v>
      </c>
      <c r="K239" s="30">
        <f t="shared" si="110"/>
        <v>0</v>
      </c>
      <c r="L239" s="39" t="str">
        <f t="shared" si="104"/>
        <v/>
      </c>
      <c r="M239" s="97"/>
      <c r="N239" s="97"/>
    </row>
    <row r="241" spans="1:14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3" t="s">
        <v>0</v>
      </c>
      <c r="L241" s="153"/>
      <c r="M241" s="98"/>
      <c r="N241" s="98"/>
    </row>
    <row r="242" spans="1:14">
      <c r="A242" s="154" t="s">
        <v>142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99"/>
      <c r="N242" s="99"/>
    </row>
    <row r="243" spans="1:1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55" t="s">
        <v>1</v>
      </c>
      <c r="L243" s="155"/>
      <c r="M243" s="100"/>
      <c r="N243" s="100"/>
    </row>
    <row r="244" spans="1:14">
      <c r="A244" s="156" t="s">
        <v>36</v>
      </c>
      <c r="B244" s="156"/>
      <c r="C244" s="156"/>
      <c r="D244" s="156"/>
      <c r="E244" s="157" t="s">
        <v>2</v>
      </c>
      <c r="F244" s="157"/>
      <c r="G244" s="157"/>
      <c r="H244" s="157"/>
      <c r="I244" s="157"/>
      <c r="J244" s="157"/>
      <c r="K244" s="157"/>
      <c r="L244" s="158"/>
      <c r="M244" s="101"/>
      <c r="N244" s="101"/>
    </row>
    <row r="245" spans="1:14">
      <c r="A245" s="159" t="s">
        <v>95</v>
      </c>
      <c r="B245" s="160"/>
      <c r="C245" s="160"/>
      <c r="D245" s="161"/>
      <c r="E245" s="176" t="s">
        <v>3</v>
      </c>
      <c r="F245" s="176"/>
      <c r="G245" s="176"/>
      <c r="H245" s="4"/>
      <c r="I245" s="4"/>
      <c r="J245" s="4"/>
      <c r="K245" s="4"/>
      <c r="L245" s="5"/>
      <c r="M245" s="102"/>
      <c r="N245" s="102"/>
    </row>
    <row r="246" spans="1:14">
      <c r="A246" s="6" t="s">
        <v>42</v>
      </c>
      <c r="B246" s="7"/>
      <c r="C246" s="7"/>
      <c r="D246" s="8"/>
      <c r="E246" s="177" t="s">
        <v>4</v>
      </c>
      <c r="F246" s="177"/>
      <c r="G246" s="177"/>
      <c r="H246" s="9"/>
      <c r="I246" s="9"/>
      <c r="J246" s="9"/>
      <c r="K246" s="9"/>
      <c r="L246" s="10"/>
      <c r="M246" s="103"/>
      <c r="N246" s="103"/>
    </row>
    <row r="247" spans="1:14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  <c r="M247" s="103"/>
      <c r="N247" s="103"/>
    </row>
    <row r="248" spans="1:14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  <c r="M248" s="103"/>
      <c r="N248" s="103"/>
    </row>
    <row r="249" spans="1:14">
      <c r="A249" s="16" t="s">
        <v>6</v>
      </c>
      <c r="B249" s="151" t="s">
        <v>7</v>
      </c>
      <c r="C249" s="152"/>
      <c r="D249" s="151" t="s">
        <v>8</v>
      </c>
      <c r="E249" s="152"/>
      <c r="F249" s="151" t="s">
        <v>9</v>
      </c>
      <c r="G249" s="152"/>
      <c r="H249" s="151" t="s">
        <v>10</v>
      </c>
      <c r="I249" s="152"/>
      <c r="J249" s="151" t="s">
        <v>11</v>
      </c>
      <c r="K249" s="152"/>
      <c r="L249" s="17" t="s">
        <v>12</v>
      </c>
      <c r="M249" s="99"/>
      <c r="N249" s="99"/>
    </row>
    <row r="250" spans="1:14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  <c r="M250" s="99"/>
      <c r="N250" s="99"/>
    </row>
    <row r="251" spans="1:14">
      <c r="A251" s="21" t="s">
        <v>16</v>
      </c>
      <c r="B251" s="22">
        <f t="shared" ref="B251:C268" si="111">+D251+F251+H251+J251</f>
        <v>0</v>
      </c>
      <c r="C251" s="22">
        <f t="shared" si="111"/>
        <v>0</v>
      </c>
      <c r="D251" s="22">
        <f t="shared" ref="D251:K251" si="112">SUM(D252:D254)</f>
        <v>0</v>
      </c>
      <c r="E251" s="22">
        <f t="shared" si="112"/>
        <v>0</v>
      </c>
      <c r="F251" s="22">
        <f t="shared" si="112"/>
        <v>0</v>
      </c>
      <c r="G251" s="22">
        <f t="shared" si="112"/>
        <v>0</v>
      </c>
      <c r="H251" s="22">
        <f t="shared" si="112"/>
        <v>0</v>
      </c>
      <c r="I251" s="22">
        <f t="shared" si="112"/>
        <v>0</v>
      </c>
      <c r="J251" s="22">
        <f t="shared" si="112"/>
        <v>0</v>
      </c>
      <c r="K251" s="22">
        <f t="shared" si="112"/>
        <v>0</v>
      </c>
      <c r="L251" s="23" t="str">
        <f>IF(C251&gt;0,FIXED(C251/B251*100,2),"")</f>
        <v/>
      </c>
      <c r="M251" s="97"/>
      <c r="N251" s="97"/>
    </row>
    <row r="252" spans="1:14">
      <c r="A252" s="24" t="s">
        <v>17</v>
      </c>
      <c r="B252" s="25">
        <f t="shared" si="111"/>
        <v>0</v>
      </c>
      <c r="C252" s="25">
        <f t="shared" si="111"/>
        <v>0</v>
      </c>
      <c r="D252" s="25">
        <f>+VALUE(FIXED(P252*0.24/1000000,5)*1000000)</f>
        <v>0</v>
      </c>
      <c r="E252" s="25">
        <f>+D252</f>
        <v>0</v>
      </c>
      <c r="F252" s="25">
        <f>+D252</f>
        <v>0</v>
      </c>
      <c r="G252" s="25">
        <f>+F252</f>
        <v>0</v>
      </c>
      <c r="H252" s="25">
        <f>+(P252-D252-F252)/2</f>
        <v>0</v>
      </c>
      <c r="I252" s="25">
        <f>+H252</f>
        <v>0</v>
      </c>
      <c r="J252" s="25">
        <f>+P252-H252-F252-D252</f>
        <v>0</v>
      </c>
      <c r="K252" s="25">
        <f>+J252</f>
        <v>0</v>
      </c>
      <c r="L252" s="37" t="str">
        <f t="shared" ref="L252:L269" si="113">IF(C252&gt;0,FIXED(C252/B252*100,2),"")</f>
        <v/>
      </c>
      <c r="M252" s="97"/>
      <c r="N252" s="97"/>
    </row>
    <row r="253" spans="1:14">
      <c r="A253" s="24" t="s">
        <v>18</v>
      </c>
      <c r="B253" s="25">
        <f t="shared" si="111"/>
        <v>0</v>
      </c>
      <c r="C253" s="25">
        <f t="shared" si="111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113"/>
        <v/>
      </c>
      <c r="M253" s="97"/>
      <c r="N253" s="97"/>
    </row>
    <row r="254" spans="1:14">
      <c r="A254" s="24" t="s">
        <v>140</v>
      </c>
      <c r="B254" s="25">
        <f t="shared" si="111"/>
        <v>0</v>
      </c>
      <c r="C254" s="25">
        <f t="shared" si="111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113"/>
        <v/>
      </c>
      <c r="M254" s="97"/>
      <c r="N254" s="97"/>
    </row>
    <row r="255" spans="1:14">
      <c r="A255" s="21" t="s">
        <v>19</v>
      </c>
      <c r="B255" s="22">
        <f t="shared" si="111"/>
        <v>0</v>
      </c>
      <c r="C255" s="22">
        <f t="shared" si="111"/>
        <v>0</v>
      </c>
      <c r="D255" s="22">
        <f t="shared" ref="D255:K255" si="114">+D256</f>
        <v>0</v>
      </c>
      <c r="E255" s="22">
        <f t="shared" si="114"/>
        <v>0</v>
      </c>
      <c r="F255" s="22">
        <f t="shared" si="114"/>
        <v>0</v>
      </c>
      <c r="G255" s="22">
        <f t="shared" si="114"/>
        <v>0</v>
      </c>
      <c r="H255" s="22">
        <f t="shared" si="114"/>
        <v>0</v>
      </c>
      <c r="I255" s="22">
        <f t="shared" si="114"/>
        <v>0</v>
      </c>
      <c r="J255" s="22">
        <f t="shared" si="114"/>
        <v>0</v>
      </c>
      <c r="K255" s="22">
        <f t="shared" si="114"/>
        <v>0</v>
      </c>
      <c r="L255" s="23" t="str">
        <f t="shared" si="113"/>
        <v/>
      </c>
      <c r="M255" s="97"/>
      <c r="N255" s="97"/>
    </row>
    <row r="256" spans="1:14">
      <c r="A256" s="21" t="s">
        <v>20</v>
      </c>
      <c r="B256" s="22">
        <f t="shared" si="111"/>
        <v>0</v>
      </c>
      <c r="C256" s="22">
        <f t="shared" si="111"/>
        <v>0</v>
      </c>
      <c r="D256" s="22">
        <f t="shared" ref="D256:K256" si="115">+D257+D260+D261+D264</f>
        <v>0</v>
      </c>
      <c r="E256" s="22">
        <f t="shared" si="115"/>
        <v>0</v>
      </c>
      <c r="F256" s="22">
        <f t="shared" si="115"/>
        <v>0</v>
      </c>
      <c r="G256" s="22">
        <f t="shared" si="115"/>
        <v>0</v>
      </c>
      <c r="H256" s="22">
        <f t="shared" si="115"/>
        <v>0</v>
      </c>
      <c r="I256" s="22">
        <f t="shared" si="115"/>
        <v>0</v>
      </c>
      <c r="J256" s="22">
        <f t="shared" si="115"/>
        <v>0</v>
      </c>
      <c r="K256" s="22">
        <f t="shared" si="115"/>
        <v>0</v>
      </c>
      <c r="L256" s="23" t="str">
        <f t="shared" si="113"/>
        <v/>
      </c>
      <c r="M256" s="97"/>
      <c r="N256" s="97"/>
    </row>
    <row r="257" spans="1:14">
      <c r="A257" s="21" t="s">
        <v>21</v>
      </c>
      <c r="B257" s="22">
        <f t="shared" si="111"/>
        <v>0</v>
      </c>
      <c r="C257" s="22">
        <f t="shared" si="111"/>
        <v>0</v>
      </c>
      <c r="D257" s="22">
        <f t="shared" ref="D257:K257" si="116">+D258+D259</f>
        <v>0</v>
      </c>
      <c r="E257" s="22">
        <f t="shared" si="116"/>
        <v>0</v>
      </c>
      <c r="F257" s="22">
        <f t="shared" si="116"/>
        <v>0</v>
      </c>
      <c r="G257" s="22">
        <f t="shared" si="116"/>
        <v>0</v>
      </c>
      <c r="H257" s="22">
        <f t="shared" si="116"/>
        <v>0</v>
      </c>
      <c r="I257" s="22">
        <f t="shared" si="116"/>
        <v>0</v>
      </c>
      <c r="J257" s="22">
        <f t="shared" si="116"/>
        <v>0</v>
      </c>
      <c r="K257" s="22">
        <f t="shared" si="116"/>
        <v>0</v>
      </c>
      <c r="L257" s="23" t="str">
        <f t="shared" si="113"/>
        <v/>
      </c>
      <c r="M257" s="97"/>
      <c r="N257" s="97"/>
    </row>
    <row r="258" spans="1:14">
      <c r="A258" s="24" t="s">
        <v>22</v>
      </c>
      <c r="B258" s="25">
        <f t="shared" si="111"/>
        <v>0</v>
      </c>
      <c r="C258" s="25">
        <f t="shared" si="111"/>
        <v>0</v>
      </c>
      <c r="D258" s="96"/>
      <c r="E258" s="25"/>
      <c r="F258" s="25"/>
      <c r="G258" s="25"/>
      <c r="H258" s="25"/>
      <c r="I258" s="25"/>
      <c r="J258" s="25"/>
      <c r="K258" s="25"/>
      <c r="L258" s="37" t="str">
        <f t="shared" si="113"/>
        <v/>
      </c>
      <c r="M258" s="97"/>
      <c r="N258" s="97"/>
    </row>
    <row r="259" spans="1:14">
      <c r="A259" s="26" t="s">
        <v>23</v>
      </c>
      <c r="B259" s="25">
        <f t="shared" si="111"/>
        <v>0</v>
      </c>
      <c r="C259" s="25">
        <f t="shared" si="111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113"/>
        <v/>
      </c>
      <c r="M259" s="97"/>
      <c r="N259" s="97"/>
    </row>
    <row r="260" spans="1:14">
      <c r="A260" s="24" t="s">
        <v>141</v>
      </c>
      <c r="B260" s="25">
        <f t="shared" si="111"/>
        <v>0</v>
      </c>
      <c r="C260" s="25">
        <f t="shared" si="111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113"/>
        <v/>
      </c>
      <c r="M260" s="97"/>
      <c r="N260" s="97"/>
    </row>
    <row r="261" spans="1:14">
      <c r="A261" s="21" t="s">
        <v>24</v>
      </c>
      <c r="B261" s="22">
        <f t="shared" si="111"/>
        <v>0</v>
      </c>
      <c r="C261" s="22">
        <f t="shared" si="111"/>
        <v>0</v>
      </c>
      <c r="D261" s="22">
        <f t="shared" ref="D261:K261" si="117">+D262+D263</f>
        <v>0</v>
      </c>
      <c r="E261" s="22">
        <f t="shared" si="117"/>
        <v>0</v>
      </c>
      <c r="F261" s="22">
        <f t="shared" si="117"/>
        <v>0</v>
      </c>
      <c r="G261" s="22">
        <f t="shared" si="117"/>
        <v>0</v>
      </c>
      <c r="H261" s="22">
        <f t="shared" si="117"/>
        <v>0</v>
      </c>
      <c r="I261" s="22">
        <f t="shared" si="117"/>
        <v>0</v>
      </c>
      <c r="J261" s="22">
        <f t="shared" si="117"/>
        <v>0</v>
      </c>
      <c r="K261" s="22">
        <f t="shared" si="117"/>
        <v>0</v>
      </c>
      <c r="L261" s="23" t="str">
        <f t="shared" si="113"/>
        <v/>
      </c>
      <c r="M261" s="97"/>
      <c r="N261" s="97"/>
    </row>
    <row r="262" spans="1:14">
      <c r="A262" s="28" t="s">
        <v>25</v>
      </c>
      <c r="B262" s="25">
        <f t="shared" si="111"/>
        <v>0</v>
      </c>
      <c r="C262" s="25">
        <f t="shared" si="111"/>
        <v>0</v>
      </c>
      <c r="D262" s="27"/>
      <c r="E262" s="27"/>
      <c r="F262" s="27"/>
      <c r="G262" s="27"/>
      <c r="H262" s="27"/>
      <c r="I262" s="27"/>
      <c r="J262" s="27"/>
      <c r="K262" s="27"/>
      <c r="L262" s="37" t="str">
        <f t="shared" si="113"/>
        <v/>
      </c>
      <c r="M262" s="97"/>
      <c r="N262" s="97"/>
    </row>
    <row r="263" spans="1:14">
      <c r="A263" s="28" t="s">
        <v>26</v>
      </c>
      <c r="B263" s="25">
        <f t="shared" si="111"/>
        <v>0</v>
      </c>
      <c r="C263" s="25">
        <f t="shared" si="111"/>
        <v>0</v>
      </c>
      <c r="D263" s="27"/>
      <c r="E263" s="27"/>
      <c r="F263" s="27"/>
      <c r="G263" s="27"/>
      <c r="H263" s="27"/>
      <c r="I263" s="27"/>
      <c r="J263" s="27"/>
      <c r="K263" s="27"/>
      <c r="L263" s="37" t="str">
        <f t="shared" si="113"/>
        <v/>
      </c>
      <c r="M263" s="97"/>
      <c r="N263" s="97"/>
    </row>
    <row r="264" spans="1:14">
      <c r="A264" s="21" t="s">
        <v>27</v>
      </c>
      <c r="B264" s="22">
        <f t="shared" si="111"/>
        <v>0</v>
      </c>
      <c r="C264" s="22">
        <f t="shared" si="111"/>
        <v>0</v>
      </c>
      <c r="D264" s="22">
        <f t="shared" ref="D264:K264" si="118">SUM(D265:D268)</f>
        <v>0</v>
      </c>
      <c r="E264" s="22">
        <f t="shared" si="118"/>
        <v>0</v>
      </c>
      <c r="F264" s="22">
        <f t="shared" si="118"/>
        <v>0</v>
      </c>
      <c r="G264" s="22">
        <f t="shared" si="118"/>
        <v>0</v>
      </c>
      <c r="H264" s="22">
        <f t="shared" si="118"/>
        <v>0</v>
      </c>
      <c r="I264" s="22">
        <f t="shared" si="118"/>
        <v>0</v>
      </c>
      <c r="J264" s="22">
        <f t="shared" si="118"/>
        <v>0</v>
      </c>
      <c r="K264" s="22">
        <f t="shared" si="118"/>
        <v>0</v>
      </c>
      <c r="L264" s="23" t="str">
        <f t="shared" si="113"/>
        <v/>
      </c>
      <c r="M264" s="97"/>
      <c r="N264" s="97"/>
    </row>
    <row r="265" spans="1:14">
      <c r="A265" s="28" t="s">
        <v>80</v>
      </c>
      <c r="B265" s="25">
        <f t="shared" si="111"/>
        <v>0</v>
      </c>
      <c r="C265" s="25">
        <f t="shared" si="111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113"/>
        <v/>
      </c>
      <c r="M265" s="97"/>
      <c r="N265" s="97"/>
    </row>
    <row r="266" spans="1:14">
      <c r="A266" s="28" t="s">
        <v>29</v>
      </c>
      <c r="B266" s="25">
        <f t="shared" si="111"/>
        <v>0</v>
      </c>
      <c r="C266" s="25">
        <f t="shared" si="111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113"/>
        <v/>
      </c>
      <c r="M266" s="97"/>
      <c r="N266" s="97"/>
    </row>
    <row r="267" spans="1:14">
      <c r="A267" s="28" t="s">
        <v>30</v>
      </c>
      <c r="B267" s="25">
        <f t="shared" si="111"/>
        <v>0</v>
      </c>
      <c r="C267" s="25">
        <f t="shared" si="111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113"/>
        <v/>
      </c>
      <c r="M267" s="97"/>
      <c r="N267" s="97"/>
    </row>
    <row r="268" spans="1:14" ht="19.5" thickBot="1">
      <c r="A268" s="28" t="s">
        <v>31</v>
      </c>
      <c r="B268" s="25">
        <f t="shared" si="111"/>
        <v>0</v>
      </c>
      <c r="C268" s="25">
        <f t="shared" si="111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113"/>
        <v/>
      </c>
      <c r="M268" s="97"/>
      <c r="N268" s="97"/>
    </row>
    <row r="269" spans="1:14">
      <c r="A269" s="29" t="s">
        <v>32</v>
      </c>
      <c r="B269" s="30">
        <f t="shared" ref="B269:K269" si="119">+B256+B251</f>
        <v>0</v>
      </c>
      <c r="C269" s="30">
        <f t="shared" si="119"/>
        <v>0</v>
      </c>
      <c r="D269" s="30">
        <f t="shared" si="119"/>
        <v>0</v>
      </c>
      <c r="E269" s="30">
        <f t="shared" si="119"/>
        <v>0</v>
      </c>
      <c r="F269" s="30">
        <f t="shared" si="119"/>
        <v>0</v>
      </c>
      <c r="G269" s="30">
        <f t="shared" si="119"/>
        <v>0</v>
      </c>
      <c r="H269" s="30">
        <f t="shared" si="119"/>
        <v>0</v>
      </c>
      <c r="I269" s="30">
        <f t="shared" si="119"/>
        <v>0</v>
      </c>
      <c r="J269" s="30">
        <f t="shared" si="119"/>
        <v>0</v>
      </c>
      <c r="K269" s="30">
        <f t="shared" si="119"/>
        <v>0</v>
      </c>
      <c r="L269" s="39" t="str">
        <f t="shared" si="113"/>
        <v/>
      </c>
      <c r="M269" s="97"/>
      <c r="N269" s="97"/>
    </row>
    <row r="271" spans="1:14">
      <c r="A271" s="1"/>
      <c r="B271" s="1"/>
      <c r="C271" s="1"/>
      <c r="D271" s="1"/>
      <c r="E271" s="1"/>
      <c r="F271" s="1"/>
      <c r="G271" s="1"/>
      <c r="H271" s="1"/>
      <c r="I271" s="1"/>
      <c r="J271" s="2"/>
      <c r="K271" s="153" t="s">
        <v>0</v>
      </c>
      <c r="L271" s="153"/>
      <c r="M271" s="98"/>
      <c r="N271" s="98"/>
    </row>
    <row r="272" spans="1:14">
      <c r="A272" s="154" t="s">
        <v>142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99"/>
      <c r="N272" s="99"/>
    </row>
    <row r="273" spans="1:1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155" t="s">
        <v>1</v>
      </c>
      <c r="L273" s="155"/>
      <c r="M273" s="100"/>
      <c r="N273" s="100"/>
    </row>
    <row r="274" spans="1:14">
      <c r="A274" s="156" t="s">
        <v>44</v>
      </c>
      <c r="B274" s="156"/>
      <c r="C274" s="156"/>
      <c r="D274" s="156"/>
      <c r="E274" s="157" t="s">
        <v>2</v>
      </c>
      <c r="F274" s="157"/>
      <c r="G274" s="157"/>
      <c r="H274" s="157"/>
      <c r="I274" s="157"/>
      <c r="J274" s="157"/>
      <c r="K274" s="157"/>
      <c r="L274" s="158"/>
      <c r="M274" s="101"/>
      <c r="N274" s="101"/>
    </row>
    <row r="275" spans="1:14">
      <c r="A275" s="159" t="s">
        <v>95</v>
      </c>
      <c r="B275" s="160"/>
      <c r="C275" s="160"/>
      <c r="D275" s="161"/>
      <c r="E275" s="176" t="s">
        <v>3</v>
      </c>
      <c r="F275" s="176"/>
      <c r="G275" s="176"/>
      <c r="H275" s="4"/>
      <c r="I275" s="4"/>
      <c r="J275" s="4"/>
      <c r="K275" s="4"/>
      <c r="L275" s="5"/>
      <c r="M275" s="102"/>
      <c r="N275" s="102"/>
    </row>
    <row r="276" spans="1:14">
      <c r="A276" s="6" t="s">
        <v>45</v>
      </c>
      <c r="B276" s="7"/>
      <c r="C276" s="7"/>
      <c r="D276" s="8"/>
      <c r="E276" s="177" t="s">
        <v>4</v>
      </c>
      <c r="F276" s="177"/>
      <c r="G276" s="177"/>
      <c r="H276" s="9"/>
      <c r="I276" s="9"/>
      <c r="J276" s="9"/>
      <c r="K276" s="9"/>
      <c r="L276" s="10"/>
      <c r="M276" s="103"/>
      <c r="N276" s="103"/>
    </row>
    <row r="277" spans="1:14">
      <c r="A277" s="11"/>
      <c r="B277" s="12"/>
      <c r="C277" s="12"/>
      <c r="D277" s="12"/>
      <c r="E277" s="13"/>
      <c r="F277" s="13"/>
      <c r="G277" s="13"/>
      <c r="H277" s="14"/>
      <c r="I277" s="14"/>
      <c r="J277" s="14"/>
      <c r="K277" s="14"/>
      <c r="L277" s="15"/>
      <c r="M277" s="103"/>
      <c r="N277" s="103"/>
    </row>
    <row r="278" spans="1:14">
      <c r="A278" s="7" t="s">
        <v>5</v>
      </c>
      <c r="B278" s="7"/>
      <c r="C278" s="7"/>
      <c r="D278" s="7"/>
      <c r="E278" s="9"/>
      <c r="F278" s="9"/>
      <c r="G278" s="9"/>
      <c r="H278" s="9"/>
      <c r="I278" s="9"/>
      <c r="J278" s="9"/>
      <c r="K278" s="9"/>
      <c r="L278" s="9"/>
      <c r="M278" s="103"/>
      <c r="N278" s="103"/>
    </row>
    <row r="279" spans="1:14">
      <c r="A279" s="16" t="s">
        <v>6</v>
      </c>
      <c r="B279" s="151" t="s">
        <v>7</v>
      </c>
      <c r="C279" s="152"/>
      <c r="D279" s="151" t="s">
        <v>8</v>
      </c>
      <c r="E279" s="152"/>
      <c r="F279" s="151" t="s">
        <v>9</v>
      </c>
      <c r="G279" s="152"/>
      <c r="H279" s="151" t="s">
        <v>10</v>
      </c>
      <c r="I279" s="152"/>
      <c r="J279" s="151" t="s">
        <v>11</v>
      </c>
      <c r="K279" s="152"/>
      <c r="L279" s="17" t="s">
        <v>12</v>
      </c>
      <c r="M279" s="99"/>
      <c r="N279" s="99"/>
    </row>
    <row r="280" spans="1:14">
      <c r="A280" s="18"/>
      <c r="B280" s="19" t="s">
        <v>13</v>
      </c>
      <c r="C280" s="19" t="s">
        <v>14</v>
      </c>
      <c r="D280" s="19" t="s">
        <v>13</v>
      </c>
      <c r="E280" s="19" t="s">
        <v>14</v>
      </c>
      <c r="F280" s="19" t="s">
        <v>13</v>
      </c>
      <c r="G280" s="19" t="s">
        <v>14</v>
      </c>
      <c r="H280" s="19" t="s">
        <v>13</v>
      </c>
      <c r="I280" s="19" t="s">
        <v>14</v>
      </c>
      <c r="J280" s="19" t="s">
        <v>13</v>
      </c>
      <c r="K280" s="19" t="s">
        <v>14</v>
      </c>
      <c r="L280" s="20" t="s">
        <v>15</v>
      </c>
      <c r="M280" s="99"/>
      <c r="N280" s="99"/>
    </row>
    <row r="281" spans="1:14">
      <c r="A281" s="21" t="s">
        <v>16</v>
      </c>
      <c r="B281" s="22">
        <f t="shared" ref="B281:C298" si="120">+D281+F281+H281+J281</f>
        <v>0</v>
      </c>
      <c r="C281" s="22">
        <f t="shared" si="120"/>
        <v>0</v>
      </c>
      <c r="D281" s="22">
        <f t="shared" ref="D281:K281" si="121">SUM(D282:D284)</f>
        <v>0</v>
      </c>
      <c r="E281" s="22">
        <f t="shared" si="121"/>
        <v>0</v>
      </c>
      <c r="F281" s="22">
        <f t="shared" si="121"/>
        <v>0</v>
      </c>
      <c r="G281" s="22">
        <f t="shared" si="121"/>
        <v>0</v>
      </c>
      <c r="H281" s="22">
        <f t="shared" si="121"/>
        <v>0</v>
      </c>
      <c r="I281" s="22">
        <f t="shared" si="121"/>
        <v>0</v>
      </c>
      <c r="J281" s="22">
        <f t="shared" si="121"/>
        <v>0</v>
      </c>
      <c r="K281" s="22">
        <f t="shared" si="121"/>
        <v>0</v>
      </c>
      <c r="L281" s="23" t="str">
        <f>IF(C281&gt;0,FIXED(C281/B281*100,2),"")</f>
        <v/>
      </c>
      <c r="M281" s="97"/>
      <c r="N281" s="97"/>
    </row>
    <row r="282" spans="1:14">
      <c r="A282" s="24" t="s">
        <v>17</v>
      </c>
      <c r="B282" s="25">
        <f t="shared" si="120"/>
        <v>0</v>
      </c>
      <c r="C282" s="25">
        <f t="shared" si="120"/>
        <v>0</v>
      </c>
      <c r="D282" s="25"/>
      <c r="E282" s="25"/>
      <c r="F282" s="25"/>
      <c r="G282" s="25"/>
      <c r="H282" s="25"/>
      <c r="I282" s="25"/>
      <c r="J282" s="25"/>
      <c r="K282" s="25"/>
      <c r="L282" s="37" t="str">
        <f t="shared" ref="L282:L299" si="122">IF(C282&gt;0,FIXED(C282/B282*100,2),"")</f>
        <v/>
      </c>
      <c r="M282" s="97"/>
      <c r="N282" s="97"/>
    </row>
    <row r="283" spans="1:14">
      <c r="A283" s="24" t="s">
        <v>18</v>
      </c>
      <c r="B283" s="25">
        <f t="shared" si="120"/>
        <v>0</v>
      </c>
      <c r="C283" s="25">
        <f t="shared" si="120"/>
        <v>0</v>
      </c>
      <c r="D283" s="25"/>
      <c r="E283" s="25"/>
      <c r="F283" s="25"/>
      <c r="G283" s="25"/>
      <c r="H283" s="25"/>
      <c r="I283" s="25"/>
      <c r="J283" s="25"/>
      <c r="K283" s="25"/>
      <c r="L283" s="37" t="str">
        <f t="shared" si="122"/>
        <v/>
      </c>
      <c r="M283" s="97"/>
      <c r="N283" s="97"/>
    </row>
    <row r="284" spans="1:14">
      <c r="A284" s="24" t="s">
        <v>140</v>
      </c>
      <c r="B284" s="25">
        <f t="shared" si="120"/>
        <v>0</v>
      </c>
      <c r="C284" s="25">
        <f t="shared" si="120"/>
        <v>0</v>
      </c>
      <c r="D284" s="25"/>
      <c r="E284" s="25"/>
      <c r="F284" s="25"/>
      <c r="G284" s="25"/>
      <c r="H284" s="25"/>
      <c r="I284" s="25"/>
      <c r="J284" s="25"/>
      <c r="K284" s="25"/>
      <c r="L284" s="37" t="str">
        <f t="shared" si="122"/>
        <v/>
      </c>
      <c r="M284" s="97"/>
      <c r="N284" s="97"/>
    </row>
    <row r="285" spans="1:14">
      <c r="A285" s="21" t="s">
        <v>19</v>
      </c>
      <c r="B285" s="22">
        <f t="shared" si="120"/>
        <v>0</v>
      </c>
      <c r="C285" s="22">
        <f t="shared" si="120"/>
        <v>0</v>
      </c>
      <c r="D285" s="22">
        <f t="shared" ref="D285:K285" si="123">+D286</f>
        <v>0</v>
      </c>
      <c r="E285" s="22">
        <f t="shared" si="123"/>
        <v>0</v>
      </c>
      <c r="F285" s="22">
        <f t="shared" si="123"/>
        <v>0</v>
      </c>
      <c r="G285" s="22">
        <f t="shared" si="123"/>
        <v>0</v>
      </c>
      <c r="H285" s="22">
        <f t="shared" si="123"/>
        <v>0</v>
      </c>
      <c r="I285" s="22">
        <f t="shared" si="123"/>
        <v>0</v>
      </c>
      <c r="J285" s="22">
        <f t="shared" si="123"/>
        <v>0</v>
      </c>
      <c r="K285" s="22">
        <f t="shared" si="123"/>
        <v>0</v>
      </c>
      <c r="L285" s="23" t="str">
        <f t="shared" si="122"/>
        <v/>
      </c>
      <c r="M285" s="97"/>
      <c r="N285" s="97"/>
    </row>
    <row r="286" spans="1:14">
      <c r="A286" s="21" t="s">
        <v>20</v>
      </c>
      <c r="B286" s="22">
        <f t="shared" si="120"/>
        <v>0</v>
      </c>
      <c r="C286" s="22">
        <f t="shared" si="120"/>
        <v>0</v>
      </c>
      <c r="D286" s="22">
        <f t="shared" ref="D286:K286" si="124">+D287+D290+D291+D294</f>
        <v>0</v>
      </c>
      <c r="E286" s="22">
        <f t="shared" si="124"/>
        <v>0</v>
      </c>
      <c r="F286" s="22">
        <f t="shared" si="124"/>
        <v>0</v>
      </c>
      <c r="G286" s="22">
        <f t="shared" si="124"/>
        <v>0</v>
      </c>
      <c r="H286" s="22">
        <f t="shared" si="124"/>
        <v>0</v>
      </c>
      <c r="I286" s="22">
        <f t="shared" si="124"/>
        <v>0</v>
      </c>
      <c r="J286" s="22">
        <f t="shared" si="124"/>
        <v>0</v>
      </c>
      <c r="K286" s="22">
        <f t="shared" si="124"/>
        <v>0</v>
      </c>
      <c r="L286" s="23" t="str">
        <f t="shared" si="122"/>
        <v/>
      </c>
      <c r="M286" s="97"/>
      <c r="N286" s="97"/>
    </row>
    <row r="287" spans="1:14">
      <c r="A287" s="21" t="s">
        <v>21</v>
      </c>
      <c r="B287" s="22">
        <f t="shared" si="120"/>
        <v>0</v>
      </c>
      <c r="C287" s="22">
        <f t="shared" si="120"/>
        <v>0</v>
      </c>
      <c r="D287" s="22">
        <f t="shared" ref="D287:K287" si="125">+D288+D289</f>
        <v>0</v>
      </c>
      <c r="E287" s="22">
        <f t="shared" si="125"/>
        <v>0</v>
      </c>
      <c r="F287" s="22">
        <f t="shared" si="125"/>
        <v>0</v>
      </c>
      <c r="G287" s="22">
        <f t="shared" si="125"/>
        <v>0</v>
      </c>
      <c r="H287" s="22">
        <f t="shared" si="125"/>
        <v>0</v>
      </c>
      <c r="I287" s="22">
        <f t="shared" si="125"/>
        <v>0</v>
      </c>
      <c r="J287" s="22">
        <f t="shared" si="125"/>
        <v>0</v>
      </c>
      <c r="K287" s="22">
        <f t="shared" si="125"/>
        <v>0</v>
      </c>
      <c r="L287" s="23" t="str">
        <f t="shared" si="122"/>
        <v/>
      </c>
      <c r="M287" s="97"/>
      <c r="N287" s="97"/>
    </row>
    <row r="288" spans="1:14">
      <c r="A288" s="24" t="s">
        <v>22</v>
      </c>
      <c r="B288" s="25">
        <f t="shared" si="120"/>
        <v>0</v>
      </c>
      <c r="C288" s="25">
        <f t="shared" si="120"/>
        <v>0</v>
      </c>
      <c r="D288" s="25"/>
      <c r="E288" s="25"/>
      <c r="F288" s="25"/>
      <c r="G288" s="25"/>
      <c r="H288" s="25"/>
      <c r="I288" s="25"/>
      <c r="J288" s="25"/>
      <c r="K288" s="25"/>
      <c r="L288" s="37" t="str">
        <f t="shared" si="122"/>
        <v/>
      </c>
      <c r="M288" s="97"/>
      <c r="N288" s="97"/>
    </row>
    <row r="289" spans="1:16">
      <c r="A289" s="26" t="s">
        <v>23</v>
      </c>
      <c r="B289" s="25">
        <f t="shared" si="120"/>
        <v>0</v>
      </c>
      <c r="C289" s="25">
        <f t="shared" si="120"/>
        <v>0</v>
      </c>
      <c r="D289" s="27"/>
      <c r="E289" s="27"/>
      <c r="F289" s="27"/>
      <c r="G289" s="27"/>
      <c r="H289" s="27"/>
      <c r="I289" s="27"/>
      <c r="J289" s="27"/>
      <c r="K289" s="27"/>
      <c r="L289" s="37" t="str">
        <f t="shared" si="122"/>
        <v/>
      </c>
      <c r="M289" s="97"/>
      <c r="N289" s="97"/>
    </row>
    <row r="290" spans="1:16">
      <c r="A290" s="24" t="s">
        <v>141</v>
      </c>
      <c r="B290" s="25">
        <f t="shared" si="120"/>
        <v>0</v>
      </c>
      <c r="C290" s="25">
        <f t="shared" si="120"/>
        <v>0</v>
      </c>
      <c r="D290" s="25"/>
      <c r="E290" s="25"/>
      <c r="F290" s="25"/>
      <c r="G290" s="25"/>
      <c r="H290" s="25"/>
      <c r="I290" s="25"/>
      <c r="J290" s="25"/>
      <c r="K290" s="25"/>
      <c r="L290" s="37" t="str">
        <f t="shared" si="122"/>
        <v/>
      </c>
      <c r="M290" s="97"/>
      <c r="N290" s="97"/>
    </row>
    <row r="291" spans="1:16">
      <c r="A291" s="21" t="s">
        <v>24</v>
      </c>
      <c r="B291" s="22">
        <f t="shared" si="120"/>
        <v>0</v>
      </c>
      <c r="C291" s="22">
        <f t="shared" si="120"/>
        <v>0</v>
      </c>
      <c r="D291" s="22">
        <f t="shared" ref="D291:K291" si="126">+D292+D293</f>
        <v>0</v>
      </c>
      <c r="E291" s="22">
        <f t="shared" si="126"/>
        <v>0</v>
      </c>
      <c r="F291" s="22">
        <f t="shared" si="126"/>
        <v>0</v>
      </c>
      <c r="G291" s="22">
        <f t="shared" si="126"/>
        <v>0</v>
      </c>
      <c r="H291" s="22">
        <f t="shared" si="126"/>
        <v>0</v>
      </c>
      <c r="I291" s="22">
        <f t="shared" si="126"/>
        <v>0</v>
      </c>
      <c r="J291" s="22">
        <f t="shared" si="126"/>
        <v>0</v>
      </c>
      <c r="K291" s="22">
        <f t="shared" si="126"/>
        <v>0</v>
      </c>
      <c r="L291" s="23" t="str">
        <f t="shared" si="122"/>
        <v/>
      </c>
      <c r="M291" s="97"/>
      <c r="N291" s="97"/>
    </row>
    <row r="292" spans="1:16">
      <c r="A292" s="28" t="s">
        <v>25</v>
      </c>
      <c r="B292" s="25">
        <f t="shared" si="120"/>
        <v>0</v>
      </c>
      <c r="C292" s="25">
        <f t="shared" si="120"/>
        <v>0</v>
      </c>
      <c r="D292" s="27"/>
      <c r="E292" s="27"/>
      <c r="F292" s="27"/>
      <c r="G292" s="27"/>
      <c r="H292" s="27"/>
      <c r="I292" s="27"/>
      <c r="J292" s="27"/>
      <c r="K292" s="27"/>
      <c r="L292" s="37" t="str">
        <f t="shared" si="122"/>
        <v/>
      </c>
      <c r="M292" s="97"/>
      <c r="N292" s="97"/>
    </row>
    <row r="293" spans="1:16">
      <c r="A293" s="28" t="s">
        <v>26</v>
      </c>
      <c r="B293" s="25">
        <f t="shared" si="120"/>
        <v>0</v>
      </c>
      <c r="C293" s="25">
        <f t="shared" si="120"/>
        <v>0</v>
      </c>
      <c r="D293" s="27"/>
      <c r="E293" s="27"/>
      <c r="F293" s="27"/>
      <c r="G293" s="27"/>
      <c r="H293" s="27"/>
      <c r="I293" s="27"/>
      <c r="J293" s="27"/>
      <c r="K293" s="27"/>
      <c r="L293" s="37" t="str">
        <f t="shared" si="122"/>
        <v/>
      </c>
      <c r="M293" s="97"/>
      <c r="N293" s="97"/>
    </row>
    <row r="294" spans="1:16">
      <c r="A294" s="21" t="s">
        <v>27</v>
      </c>
      <c r="B294" s="22">
        <f t="shared" si="120"/>
        <v>0</v>
      </c>
      <c r="C294" s="22">
        <f t="shared" si="120"/>
        <v>0</v>
      </c>
      <c r="D294" s="22">
        <f t="shared" ref="D294:K294" si="127">SUM(D295:D298)</f>
        <v>0</v>
      </c>
      <c r="E294" s="22">
        <f t="shared" si="127"/>
        <v>0</v>
      </c>
      <c r="F294" s="22">
        <f t="shared" si="127"/>
        <v>0</v>
      </c>
      <c r="G294" s="22">
        <f t="shared" si="127"/>
        <v>0</v>
      </c>
      <c r="H294" s="22">
        <f t="shared" si="127"/>
        <v>0</v>
      </c>
      <c r="I294" s="22">
        <f t="shared" si="127"/>
        <v>0</v>
      </c>
      <c r="J294" s="22">
        <f t="shared" si="127"/>
        <v>0</v>
      </c>
      <c r="K294" s="22">
        <f t="shared" si="127"/>
        <v>0</v>
      </c>
      <c r="L294" s="23" t="str">
        <f t="shared" si="122"/>
        <v/>
      </c>
      <c r="M294" s="97"/>
      <c r="N294" s="97"/>
    </row>
    <row r="295" spans="1:16" ht="37.5">
      <c r="A295" s="51" t="s">
        <v>81</v>
      </c>
      <c r="B295" s="68">
        <f t="shared" si="120"/>
        <v>0</v>
      </c>
      <c r="C295" s="68">
        <f t="shared" si="120"/>
        <v>0</v>
      </c>
      <c r="D295" s="68">
        <f>+P295*0.25</f>
        <v>0</v>
      </c>
      <c r="E295" s="68"/>
      <c r="F295" s="68">
        <f>+D295</f>
        <v>0</v>
      </c>
      <c r="G295" s="68"/>
      <c r="H295" s="68">
        <f>+(P295-D295-F295)/2</f>
        <v>0</v>
      </c>
      <c r="I295" s="68"/>
      <c r="J295" s="68">
        <f>+P295-H295-F295-D295</f>
        <v>0</v>
      </c>
      <c r="K295" s="68"/>
      <c r="L295" s="69" t="str">
        <f t="shared" si="122"/>
        <v/>
      </c>
      <c r="M295" s="97"/>
      <c r="N295" s="97"/>
    </row>
    <row r="296" spans="1:16">
      <c r="A296" s="28" t="s">
        <v>29</v>
      </c>
      <c r="B296" s="25">
        <f t="shared" si="120"/>
        <v>0</v>
      </c>
      <c r="C296" s="25">
        <f t="shared" si="120"/>
        <v>0</v>
      </c>
      <c r="D296" s="25"/>
      <c r="E296" s="25"/>
      <c r="F296" s="25"/>
      <c r="G296" s="25"/>
      <c r="H296" s="25"/>
      <c r="I296" s="25"/>
      <c r="J296" s="25"/>
      <c r="K296" s="25"/>
      <c r="L296" s="37" t="str">
        <f t="shared" si="122"/>
        <v/>
      </c>
      <c r="M296" s="97"/>
      <c r="N296" s="97"/>
    </row>
    <row r="297" spans="1:16">
      <c r="A297" s="28" t="s">
        <v>30</v>
      </c>
      <c r="B297" s="25">
        <f t="shared" si="120"/>
        <v>0</v>
      </c>
      <c r="C297" s="25">
        <f t="shared" si="120"/>
        <v>0</v>
      </c>
      <c r="D297" s="25"/>
      <c r="E297" s="25"/>
      <c r="F297" s="25"/>
      <c r="G297" s="25"/>
      <c r="H297" s="25"/>
      <c r="I297" s="25"/>
      <c r="J297" s="25"/>
      <c r="K297" s="25"/>
      <c r="L297" s="37" t="str">
        <f t="shared" si="122"/>
        <v/>
      </c>
      <c r="M297" s="97"/>
      <c r="N297" s="97"/>
    </row>
    <row r="298" spans="1:16" ht="19.5" thickBot="1">
      <c r="A298" s="28" t="s">
        <v>31</v>
      </c>
      <c r="B298" s="25">
        <f t="shared" si="120"/>
        <v>0</v>
      </c>
      <c r="C298" s="25">
        <f t="shared" si="120"/>
        <v>0</v>
      </c>
      <c r="D298" s="25"/>
      <c r="E298" s="25"/>
      <c r="F298" s="25"/>
      <c r="G298" s="25"/>
      <c r="H298" s="25"/>
      <c r="I298" s="25"/>
      <c r="J298" s="25"/>
      <c r="K298" s="25"/>
      <c r="L298" s="38" t="str">
        <f t="shared" si="122"/>
        <v/>
      </c>
      <c r="M298" s="97"/>
      <c r="N298" s="97"/>
    </row>
    <row r="299" spans="1:16">
      <c r="A299" s="29" t="s">
        <v>32</v>
      </c>
      <c r="B299" s="30">
        <f t="shared" ref="B299:K299" si="128">+B286+B281</f>
        <v>0</v>
      </c>
      <c r="C299" s="30">
        <f t="shared" si="128"/>
        <v>0</v>
      </c>
      <c r="D299" s="30">
        <f t="shared" si="128"/>
        <v>0</v>
      </c>
      <c r="E299" s="30">
        <f t="shared" si="128"/>
        <v>0</v>
      </c>
      <c r="F299" s="30">
        <f t="shared" si="128"/>
        <v>0</v>
      </c>
      <c r="G299" s="30">
        <f t="shared" si="128"/>
        <v>0</v>
      </c>
      <c r="H299" s="30">
        <f t="shared" si="128"/>
        <v>0</v>
      </c>
      <c r="I299" s="30">
        <f t="shared" si="128"/>
        <v>0</v>
      </c>
      <c r="J299" s="30">
        <f t="shared" si="128"/>
        <v>0</v>
      </c>
      <c r="K299" s="30">
        <f t="shared" si="128"/>
        <v>0</v>
      </c>
      <c r="L299" s="39" t="str">
        <f t="shared" si="122"/>
        <v/>
      </c>
      <c r="M299" s="97"/>
      <c r="N299" s="97"/>
    </row>
    <row r="301" spans="1:16">
      <c r="A301" s="1"/>
      <c r="B301" s="1"/>
      <c r="C301" s="1"/>
      <c r="D301" s="1"/>
      <c r="E301" s="1"/>
      <c r="F301" s="1"/>
      <c r="G301" s="1"/>
      <c r="H301" s="1"/>
      <c r="I301" s="1"/>
      <c r="J301" s="2"/>
      <c r="K301" s="153" t="s">
        <v>0</v>
      </c>
      <c r="L301" s="153"/>
      <c r="M301" s="98"/>
      <c r="N301" s="98"/>
      <c r="P301" s="31"/>
    </row>
    <row r="302" spans="1:16">
      <c r="A302" s="154" t="s">
        <v>142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99"/>
      <c r="N302" s="99"/>
      <c r="P302" s="31"/>
    </row>
    <row r="303" spans="1:1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155" t="s">
        <v>1</v>
      </c>
      <c r="L303" s="155"/>
      <c r="M303" s="100"/>
      <c r="N303" s="100"/>
      <c r="P303" s="31"/>
    </row>
    <row r="304" spans="1:16">
      <c r="A304" s="156" t="s">
        <v>37</v>
      </c>
      <c r="B304" s="156"/>
      <c r="C304" s="156"/>
      <c r="D304" s="156"/>
      <c r="E304" s="157" t="s">
        <v>2</v>
      </c>
      <c r="F304" s="157"/>
      <c r="G304" s="157"/>
      <c r="H304" s="157"/>
      <c r="I304" s="157"/>
      <c r="J304" s="157"/>
      <c r="K304" s="157"/>
      <c r="L304" s="158"/>
      <c r="M304" s="101"/>
      <c r="N304" s="101"/>
      <c r="P304" s="31"/>
    </row>
    <row r="305" spans="1:16">
      <c r="A305" s="159" t="str">
        <f>+A275</f>
        <v>หน่วยงาน : สำนักงานอธิการบดี ส่วนกลาง</v>
      </c>
      <c r="B305" s="160"/>
      <c r="C305" s="160"/>
      <c r="D305" s="161"/>
      <c r="E305" s="176" t="s">
        <v>3</v>
      </c>
      <c r="F305" s="176"/>
      <c r="G305" s="176"/>
      <c r="H305" s="4"/>
      <c r="I305" s="4"/>
      <c r="J305" s="4"/>
      <c r="K305" s="4"/>
      <c r="L305" s="5"/>
      <c r="M305" s="102"/>
      <c r="N305" s="102"/>
      <c r="P305" s="31"/>
    </row>
    <row r="306" spans="1:16">
      <c r="A306" s="6" t="s">
        <v>43</v>
      </c>
      <c r="B306" s="7"/>
      <c r="C306" s="7"/>
      <c r="D306" s="8"/>
      <c r="E306" s="177" t="s">
        <v>4</v>
      </c>
      <c r="F306" s="177"/>
      <c r="G306" s="177"/>
      <c r="H306" s="9"/>
      <c r="I306" s="9"/>
      <c r="J306" s="9"/>
      <c r="K306" s="9"/>
      <c r="L306" s="10"/>
      <c r="M306" s="103"/>
      <c r="N306" s="103"/>
      <c r="P306" s="31"/>
    </row>
    <row r="307" spans="1:16">
      <c r="A307" s="11"/>
      <c r="B307" s="12"/>
      <c r="C307" s="12"/>
      <c r="D307" s="12"/>
      <c r="E307" s="13"/>
      <c r="F307" s="13"/>
      <c r="G307" s="13"/>
      <c r="H307" s="14"/>
      <c r="I307" s="14"/>
      <c r="J307" s="14"/>
      <c r="K307" s="14"/>
      <c r="L307" s="15"/>
      <c r="M307" s="103"/>
      <c r="N307" s="103"/>
      <c r="P307" s="31"/>
    </row>
    <row r="308" spans="1:16">
      <c r="A308" s="7" t="s">
        <v>5</v>
      </c>
      <c r="B308" s="7"/>
      <c r="C308" s="7"/>
      <c r="D308" s="7"/>
      <c r="E308" s="9"/>
      <c r="F308" s="9"/>
      <c r="G308" s="9"/>
      <c r="H308" s="9"/>
      <c r="I308" s="9"/>
      <c r="J308" s="9"/>
      <c r="K308" s="9"/>
      <c r="L308" s="9"/>
      <c r="M308" s="103"/>
      <c r="N308" s="103"/>
      <c r="P308" s="31"/>
    </row>
    <row r="309" spans="1:16">
      <c r="A309" s="16" t="s">
        <v>6</v>
      </c>
      <c r="B309" s="151" t="s">
        <v>7</v>
      </c>
      <c r="C309" s="152"/>
      <c r="D309" s="151" t="s">
        <v>8</v>
      </c>
      <c r="E309" s="152"/>
      <c r="F309" s="151" t="s">
        <v>9</v>
      </c>
      <c r="G309" s="152"/>
      <c r="H309" s="151" t="s">
        <v>10</v>
      </c>
      <c r="I309" s="152"/>
      <c r="J309" s="151" t="s">
        <v>11</v>
      </c>
      <c r="K309" s="152"/>
      <c r="L309" s="17" t="s">
        <v>12</v>
      </c>
      <c r="M309" s="99"/>
      <c r="N309" s="99"/>
      <c r="P309" s="31"/>
    </row>
    <row r="310" spans="1:16">
      <c r="A310" s="18"/>
      <c r="B310" s="19" t="s">
        <v>13</v>
      </c>
      <c r="C310" s="19" t="s">
        <v>14</v>
      </c>
      <c r="D310" s="19" t="s">
        <v>13</v>
      </c>
      <c r="E310" s="19" t="s">
        <v>14</v>
      </c>
      <c r="F310" s="19" t="s">
        <v>13</v>
      </c>
      <c r="G310" s="19" t="s">
        <v>14</v>
      </c>
      <c r="H310" s="19" t="s">
        <v>13</v>
      </c>
      <c r="I310" s="19" t="s">
        <v>14</v>
      </c>
      <c r="J310" s="19" t="s">
        <v>13</v>
      </c>
      <c r="K310" s="19" t="s">
        <v>14</v>
      </c>
      <c r="L310" s="20" t="s">
        <v>15</v>
      </c>
      <c r="M310" s="99"/>
      <c r="N310" s="99"/>
      <c r="P310" s="31"/>
    </row>
    <row r="311" spans="1:16">
      <c r="A311" s="21" t="s">
        <v>16</v>
      </c>
      <c r="B311" s="22">
        <f t="shared" ref="B311:C328" si="129">+D311+F311+H311+J311</f>
        <v>0</v>
      </c>
      <c r="C311" s="22">
        <f t="shared" si="129"/>
        <v>0</v>
      </c>
      <c r="D311" s="22">
        <f t="shared" ref="D311:K311" si="130">SUM(D312:D314)</f>
        <v>0</v>
      </c>
      <c r="E311" s="22">
        <f t="shared" si="130"/>
        <v>0</v>
      </c>
      <c r="F311" s="22">
        <f t="shared" si="130"/>
        <v>0</v>
      </c>
      <c r="G311" s="22">
        <f t="shared" si="130"/>
        <v>0</v>
      </c>
      <c r="H311" s="22">
        <f t="shared" si="130"/>
        <v>0</v>
      </c>
      <c r="I311" s="22">
        <f t="shared" si="130"/>
        <v>0</v>
      </c>
      <c r="J311" s="22">
        <f t="shared" si="130"/>
        <v>0</v>
      </c>
      <c r="K311" s="22">
        <f t="shared" si="130"/>
        <v>0</v>
      </c>
      <c r="L311" s="23" t="str">
        <f>IF(C311&gt;0,FIXED(C311/B311*100,2),"")</f>
        <v/>
      </c>
      <c r="M311" s="97"/>
      <c r="N311" s="97"/>
      <c r="P311" s="31"/>
    </row>
    <row r="312" spans="1:16">
      <c r="A312" s="24" t="s">
        <v>17</v>
      </c>
      <c r="B312" s="25">
        <f t="shared" si="129"/>
        <v>0</v>
      </c>
      <c r="C312" s="25">
        <f t="shared" si="129"/>
        <v>0</v>
      </c>
      <c r="D312" s="25"/>
      <c r="E312" s="25"/>
      <c r="F312" s="25"/>
      <c r="G312" s="25"/>
      <c r="H312" s="25"/>
      <c r="I312" s="25"/>
      <c r="J312" s="25"/>
      <c r="K312" s="25"/>
      <c r="L312" s="37" t="str">
        <f t="shared" ref="L312:L329" si="131">IF(C312&gt;0,FIXED(C312/B312*100,2),"")</f>
        <v/>
      </c>
      <c r="M312" s="97"/>
      <c r="N312" s="97"/>
      <c r="P312" s="31"/>
    </row>
    <row r="313" spans="1:16">
      <c r="A313" s="24" t="s">
        <v>18</v>
      </c>
      <c r="B313" s="25">
        <f t="shared" si="129"/>
        <v>0</v>
      </c>
      <c r="C313" s="25">
        <f t="shared" si="129"/>
        <v>0</v>
      </c>
      <c r="D313" s="25"/>
      <c r="E313" s="25"/>
      <c r="F313" s="25"/>
      <c r="G313" s="25"/>
      <c r="H313" s="25"/>
      <c r="I313" s="25"/>
      <c r="J313" s="25"/>
      <c r="K313" s="25"/>
      <c r="L313" s="37" t="str">
        <f t="shared" si="131"/>
        <v/>
      </c>
      <c r="M313" s="97"/>
      <c r="N313" s="97"/>
      <c r="P313" s="31"/>
    </row>
    <row r="314" spans="1:16">
      <c r="A314" s="24" t="s">
        <v>140</v>
      </c>
      <c r="B314" s="25">
        <f t="shared" si="129"/>
        <v>0</v>
      </c>
      <c r="C314" s="25">
        <f t="shared" si="129"/>
        <v>0</v>
      </c>
      <c r="D314" s="25"/>
      <c r="E314" s="25"/>
      <c r="F314" s="25"/>
      <c r="G314" s="25"/>
      <c r="H314" s="25"/>
      <c r="I314" s="25"/>
      <c r="J314" s="25"/>
      <c r="K314" s="25"/>
      <c r="L314" s="37" t="str">
        <f t="shared" si="131"/>
        <v/>
      </c>
      <c r="M314" s="97"/>
      <c r="N314" s="97"/>
      <c r="P314" s="31"/>
    </row>
    <row r="315" spans="1:16">
      <c r="A315" s="21" t="s">
        <v>19</v>
      </c>
      <c r="B315" s="22">
        <f t="shared" si="129"/>
        <v>0</v>
      </c>
      <c r="C315" s="22">
        <f t="shared" si="129"/>
        <v>0</v>
      </c>
      <c r="D315" s="22">
        <f t="shared" ref="D315:K315" si="132">+D316</f>
        <v>0</v>
      </c>
      <c r="E315" s="22">
        <f t="shared" si="132"/>
        <v>0</v>
      </c>
      <c r="F315" s="22">
        <f t="shared" si="132"/>
        <v>0</v>
      </c>
      <c r="G315" s="22">
        <f t="shared" si="132"/>
        <v>0</v>
      </c>
      <c r="H315" s="22">
        <f t="shared" si="132"/>
        <v>0</v>
      </c>
      <c r="I315" s="22">
        <f t="shared" si="132"/>
        <v>0</v>
      </c>
      <c r="J315" s="22">
        <f t="shared" si="132"/>
        <v>0</v>
      </c>
      <c r="K315" s="22">
        <f t="shared" si="132"/>
        <v>0</v>
      </c>
      <c r="L315" s="23" t="str">
        <f t="shared" si="131"/>
        <v/>
      </c>
      <c r="M315" s="97"/>
      <c r="N315" s="97"/>
      <c r="P315" s="31"/>
    </row>
    <row r="316" spans="1:16">
      <c r="A316" s="21" t="s">
        <v>20</v>
      </c>
      <c r="B316" s="22">
        <f t="shared" si="129"/>
        <v>0</v>
      </c>
      <c r="C316" s="22">
        <f t="shared" si="129"/>
        <v>0</v>
      </c>
      <c r="D316" s="22">
        <f t="shared" ref="D316:K316" si="133">+D317+D320+D321+D324</f>
        <v>0</v>
      </c>
      <c r="E316" s="22">
        <f t="shared" si="133"/>
        <v>0</v>
      </c>
      <c r="F316" s="22">
        <f t="shared" si="133"/>
        <v>0</v>
      </c>
      <c r="G316" s="22">
        <f t="shared" si="133"/>
        <v>0</v>
      </c>
      <c r="H316" s="22">
        <f t="shared" si="133"/>
        <v>0</v>
      </c>
      <c r="I316" s="22">
        <f t="shared" si="133"/>
        <v>0</v>
      </c>
      <c r="J316" s="22">
        <f t="shared" si="133"/>
        <v>0</v>
      </c>
      <c r="K316" s="22">
        <f t="shared" si="133"/>
        <v>0</v>
      </c>
      <c r="L316" s="23" t="str">
        <f t="shared" si="131"/>
        <v/>
      </c>
      <c r="M316" s="97"/>
      <c r="N316" s="97"/>
      <c r="P316" s="31"/>
    </row>
    <row r="317" spans="1:16">
      <c r="A317" s="21" t="s">
        <v>21</v>
      </c>
      <c r="B317" s="22">
        <f t="shared" si="129"/>
        <v>0</v>
      </c>
      <c r="C317" s="22">
        <f t="shared" si="129"/>
        <v>0</v>
      </c>
      <c r="D317" s="22">
        <f t="shared" ref="D317:K317" si="134">+D318+D319</f>
        <v>0</v>
      </c>
      <c r="E317" s="22">
        <f t="shared" si="134"/>
        <v>0</v>
      </c>
      <c r="F317" s="22">
        <f t="shared" si="134"/>
        <v>0</v>
      </c>
      <c r="G317" s="22">
        <f t="shared" si="134"/>
        <v>0</v>
      </c>
      <c r="H317" s="22">
        <f t="shared" si="134"/>
        <v>0</v>
      </c>
      <c r="I317" s="22">
        <f t="shared" si="134"/>
        <v>0</v>
      </c>
      <c r="J317" s="22">
        <f t="shared" si="134"/>
        <v>0</v>
      </c>
      <c r="K317" s="22">
        <f t="shared" si="134"/>
        <v>0</v>
      </c>
      <c r="L317" s="23" t="str">
        <f t="shared" si="131"/>
        <v/>
      </c>
      <c r="M317" s="97"/>
      <c r="N317" s="97"/>
      <c r="P317" s="31"/>
    </row>
    <row r="318" spans="1:16">
      <c r="A318" s="24" t="s">
        <v>22</v>
      </c>
      <c r="B318" s="25">
        <f t="shared" si="129"/>
        <v>0</v>
      </c>
      <c r="C318" s="25">
        <f t="shared" si="129"/>
        <v>0</v>
      </c>
      <c r="D318" s="25"/>
      <c r="E318" s="25"/>
      <c r="F318" s="25"/>
      <c r="G318" s="25"/>
      <c r="H318" s="25"/>
      <c r="I318" s="25"/>
      <c r="J318" s="25"/>
      <c r="K318" s="25"/>
      <c r="L318" s="37" t="str">
        <f t="shared" si="131"/>
        <v/>
      </c>
      <c r="M318" s="97"/>
      <c r="N318" s="97"/>
      <c r="P318" s="31"/>
    </row>
    <row r="319" spans="1:16">
      <c r="A319" s="26" t="s">
        <v>23</v>
      </c>
      <c r="B319" s="25">
        <f t="shared" si="129"/>
        <v>0</v>
      </c>
      <c r="C319" s="25">
        <f t="shared" si="129"/>
        <v>0</v>
      </c>
      <c r="D319" s="27"/>
      <c r="E319" s="27"/>
      <c r="F319" s="27"/>
      <c r="G319" s="27"/>
      <c r="H319" s="27"/>
      <c r="I319" s="27"/>
      <c r="J319" s="27"/>
      <c r="K319" s="27"/>
      <c r="L319" s="37" t="str">
        <f t="shared" si="131"/>
        <v/>
      </c>
      <c r="M319" s="97"/>
      <c r="N319" s="97"/>
      <c r="P319" s="31"/>
    </row>
    <row r="320" spans="1:16">
      <c r="A320" s="24" t="s">
        <v>141</v>
      </c>
      <c r="B320" s="25">
        <f t="shared" si="129"/>
        <v>0</v>
      </c>
      <c r="C320" s="25">
        <f t="shared" si="129"/>
        <v>0</v>
      </c>
      <c r="D320" s="25"/>
      <c r="E320" s="25"/>
      <c r="F320" s="25"/>
      <c r="G320" s="25"/>
      <c r="H320" s="25"/>
      <c r="I320" s="25"/>
      <c r="J320" s="25"/>
      <c r="K320" s="25"/>
      <c r="L320" s="37" t="str">
        <f t="shared" si="131"/>
        <v/>
      </c>
      <c r="M320" s="97"/>
      <c r="N320" s="97"/>
      <c r="P320" s="31"/>
    </row>
    <row r="321" spans="1:16">
      <c r="A321" s="21" t="s">
        <v>24</v>
      </c>
      <c r="B321" s="22">
        <f t="shared" si="129"/>
        <v>0</v>
      </c>
      <c r="C321" s="22">
        <f t="shared" si="129"/>
        <v>0</v>
      </c>
      <c r="D321" s="22">
        <f t="shared" ref="D321:K321" si="135">+D322+D323</f>
        <v>0</v>
      </c>
      <c r="E321" s="22">
        <f t="shared" si="135"/>
        <v>0</v>
      </c>
      <c r="F321" s="22">
        <f t="shared" si="135"/>
        <v>0</v>
      </c>
      <c r="G321" s="22">
        <f t="shared" si="135"/>
        <v>0</v>
      </c>
      <c r="H321" s="22">
        <f t="shared" si="135"/>
        <v>0</v>
      </c>
      <c r="I321" s="22">
        <f t="shared" si="135"/>
        <v>0</v>
      </c>
      <c r="J321" s="22">
        <f t="shared" si="135"/>
        <v>0</v>
      </c>
      <c r="K321" s="22">
        <f t="shared" si="135"/>
        <v>0</v>
      </c>
      <c r="L321" s="23" t="str">
        <f t="shared" si="131"/>
        <v/>
      </c>
      <c r="M321" s="97"/>
      <c r="N321" s="97"/>
      <c r="P321" s="31"/>
    </row>
    <row r="322" spans="1:16">
      <c r="A322" s="28" t="s">
        <v>25</v>
      </c>
      <c r="B322" s="25">
        <f t="shared" si="129"/>
        <v>0</v>
      </c>
      <c r="C322" s="25">
        <f t="shared" si="129"/>
        <v>0</v>
      </c>
      <c r="D322" s="27"/>
      <c r="E322" s="27"/>
      <c r="F322" s="27"/>
      <c r="G322" s="27"/>
      <c r="H322" s="27"/>
      <c r="I322" s="27"/>
      <c r="J322" s="27"/>
      <c r="K322" s="27"/>
      <c r="L322" s="37" t="str">
        <f t="shared" si="131"/>
        <v/>
      </c>
      <c r="M322" s="97"/>
      <c r="N322" s="97"/>
      <c r="P322" s="31"/>
    </row>
    <row r="323" spans="1:16">
      <c r="A323" s="28" t="s">
        <v>26</v>
      </c>
      <c r="B323" s="25">
        <f t="shared" si="129"/>
        <v>0</v>
      </c>
      <c r="C323" s="25">
        <f t="shared" si="129"/>
        <v>0</v>
      </c>
      <c r="D323" s="27"/>
      <c r="E323" s="27"/>
      <c r="F323" s="27"/>
      <c r="G323" s="27"/>
      <c r="H323" s="27"/>
      <c r="I323" s="27"/>
      <c r="J323" s="27"/>
      <c r="K323" s="27"/>
      <c r="L323" s="37" t="str">
        <f t="shared" si="131"/>
        <v/>
      </c>
      <c r="M323" s="97"/>
      <c r="N323" s="97"/>
      <c r="P323" s="31"/>
    </row>
    <row r="324" spans="1:16">
      <c r="A324" s="21" t="s">
        <v>27</v>
      </c>
      <c r="B324" s="22">
        <f t="shared" si="129"/>
        <v>0</v>
      </c>
      <c r="C324" s="22">
        <f t="shared" si="129"/>
        <v>0</v>
      </c>
      <c r="D324" s="22">
        <f t="shared" ref="D324:K324" si="136">SUM(D325:D328)</f>
        <v>0</v>
      </c>
      <c r="E324" s="22">
        <f t="shared" si="136"/>
        <v>0</v>
      </c>
      <c r="F324" s="22">
        <f t="shared" si="136"/>
        <v>0</v>
      </c>
      <c r="G324" s="22">
        <f t="shared" si="136"/>
        <v>0</v>
      </c>
      <c r="H324" s="22">
        <f t="shared" si="136"/>
        <v>0</v>
      </c>
      <c r="I324" s="22">
        <f t="shared" si="136"/>
        <v>0</v>
      </c>
      <c r="J324" s="22">
        <f t="shared" si="136"/>
        <v>0</v>
      </c>
      <c r="K324" s="22">
        <f t="shared" si="136"/>
        <v>0</v>
      </c>
      <c r="L324" s="23" t="str">
        <f t="shared" si="131"/>
        <v/>
      </c>
      <c r="M324" s="97"/>
      <c r="N324" s="97"/>
      <c r="P324" s="31"/>
    </row>
    <row r="325" spans="1:16">
      <c r="A325" s="28" t="s">
        <v>83</v>
      </c>
      <c r="B325" s="25">
        <f t="shared" si="129"/>
        <v>0</v>
      </c>
      <c r="C325" s="25">
        <f t="shared" si="129"/>
        <v>0</v>
      </c>
      <c r="D325" s="25"/>
      <c r="E325" s="25"/>
      <c r="F325" s="25"/>
      <c r="G325" s="25"/>
      <c r="H325" s="25"/>
      <c r="I325" s="25"/>
      <c r="J325" s="25"/>
      <c r="K325" s="25"/>
      <c r="L325" s="37" t="str">
        <f t="shared" si="131"/>
        <v/>
      </c>
      <c r="M325" s="97"/>
      <c r="N325" s="97"/>
      <c r="P325" s="31"/>
    </row>
    <row r="326" spans="1:16">
      <c r="A326" s="28" t="s">
        <v>29</v>
      </c>
      <c r="B326" s="25">
        <f t="shared" si="129"/>
        <v>0</v>
      </c>
      <c r="C326" s="25">
        <f t="shared" si="129"/>
        <v>0</v>
      </c>
      <c r="D326" s="25"/>
      <c r="E326" s="25"/>
      <c r="F326" s="25"/>
      <c r="G326" s="25"/>
      <c r="H326" s="25"/>
      <c r="I326" s="25"/>
      <c r="J326" s="25"/>
      <c r="K326" s="25"/>
      <c r="L326" s="37" t="str">
        <f t="shared" si="131"/>
        <v/>
      </c>
      <c r="M326" s="97"/>
      <c r="N326" s="97"/>
      <c r="P326" s="31"/>
    </row>
    <row r="327" spans="1:16">
      <c r="A327" s="28" t="s">
        <v>30</v>
      </c>
      <c r="B327" s="25">
        <f t="shared" si="129"/>
        <v>0</v>
      </c>
      <c r="C327" s="25">
        <f t="shared" si="129"/>
        <v>0</v>
      </c>
      <c r="D327" s="25"/>
      <c r="E327" s="25"/>
      <c r="F327" s="25"/>
      <c r="G327" s="25"/>
      <c r="H327" s="25"/>
      <c r="I327" s="25"/>
      <c r="J327" s="25"/>
      <c r="K327" s="25"/>
      <c r="L327" s="37" t="str">
        <f t="shared" si="131"/>
        <v/>
      </c>
      <c r="M327" s="97"/>
      <c r="N327" s="97"/>
      <c r="P327" s="31"/>
    </row>
    <row r="328" spans="1:16" ht="19.5" thickBot="1">
      <c r="A328" s="28" t="s">
        <v>31</v>
      </c>
      <c r="B328" s="25">
        <f t="shared" si="129"/>
        <v>0</v>
      </c>
      <c r="C328" s="25">
        <f t="shared" si="129"/>
        <v>0</v>
      </c>
      <c r="D328" s="25"/>
      <c r="E328" s="25"/>
      <c r="F328" s="25"/>
      <c r="G328" s="25"/>
      <c r="H328" s="25"/>
      <c r="I328" s="25"/>
      <c r="J328" s="25"/>
      <c r="K328" s="25"/>
      <c r="L328" s="38" t="str">
        <f t="shared" si="131"/>
        <v/>
      </c>
      <c r="M328" s="97"/>
      <c r="N328" s="97"/>
      <c r="P328" s="31"/>
    </row>
    <row r="329" spans="1:16">
      <c r="A329" s="29" t="s">
        <v>32</v>
      </c>
      <c r="B329" s="30">
        <f t="shared" ref="B329:K329" si="137">+B316+B311</f>
        <v>0</v>
      </c>
      <c r="C329" s="30">
        <f t="shared" si="137"/>
        <v>0</v>
      </c>
      <c r="D329" s="30">
        <f t="shared" si="137"/>
        <v>0</v>
      </c>
      <c r="E329" s="30">
        <f t="shared" si="137"/>
        <v>0</v>
      </c>
      <c r="F329" s="30">
        <f t="shared" si="137"/>
        <v>0</v>
      </c>
      <c r="G329" s="30">
        <f t="shared" si="137"/>
        <v>0</v>
      </c>
      <c r="H329" s="30">
        <f t="shared" si="137"/>
        <v>0</v>
      </c>
      <c r="I329" s="30">
        <f t="shared" si="137"/>
        <v>0</v>
      </c>
      <c r="J329" s="30">
        <f t="shared" si="137"/>
        <v>0</v>
      </c>
      <c r="K329" s="30">
        <f t="shared" si="137"/>
        <v>0</v>
      </c>
      <c r="L329" s="39" t="str">
        <f t="shared" si="131"/>
        <v/>
      </c>
      <c r="M329" s="97"/>
      <c r="N329" s="97"/>
      <c r="P329" s="31"/>
    </row>
    <row r="331" spans="1:16">
      <c r="A331" s="1"/>
      <c r="B331" s="1"/>
      <c r="C331" s="1"/>
      <c r="D331" s="1"/>
      <c r="E331" s="1"/>
      <c r="F331" s="1"/>
      <c r="G331" s="1"/>
      <c r="H331" s="1"/>
      <c r="I331" s="1"/>
      <c r="J331" s="2"/>
      <c r="K331" s="153" t="s">
        <v>0</v>
      </c>
      <c r="L331" s="153"/>
      <c r="M331" s="98"/>
      <c r="N331" s="98"/>
    </row>
    <row r="332" spans="1:16">
      <c r="A332" s="154" t="s">
        <v>142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99"/>
      <c r="N332" s="99"/>
    </row>
    <row r="333" spans="1:1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155" t="s">
        <v>1</v>
      </c>
      <c r="L333" s="155"/>
      <c r="M333" s="100"/>
      <c r="N333" s="100"/>
    </row>
    <row r="334" spans="1:16">
      <c r="A334" s="156" t="s">
        <v>35</v>
      </c>
      <c r="B334" s="156"/>
      <c r="C334" s="156"/>
      <c r="D334" s="156"/>
      <c r="E334" s="157" t="s">
        <v>2</v>
      </c>
      <c r="F334" s="157"/>
      <c r="G334" s="157"/>
      <c r="H334" s="157"/>
      <c r="I334" s="157"/>
      <c r="J334" s="157"/>
      <c r="K334" s="157"/>
      <c r="L334" s="158"/>
      <c r="M334" s="101"/>
      <c r="N334" s="101"/>
    </row>
    <row r="335" spans="1:16">
      <c r="A335" s="159" t="str">
        <f>+A275</f>
        <v>หน่วยงาน : สำนักงานอธิการบดี ส่วนกลาง</v>
      </c>
      <c r="B335" s="160"/>
      <c r="C335" s="160"/>
      <c r="D335" s="161"/>
      <c r="E335" s="176" t="s">
        <v>3</v>
      </c>
      <c r="F335" s="176"/>
      <c r="G335" s="176"/>
      <c r="H335" s="4"/>
      <c r="I335" s="4"/>
      <c r="J335" s="4"/>
      <c r="K335" s="4"/>
      <c r="L335" s="5"/>
      <c r="M335" s="102"/>
      <c r="N335" s="102"/>
    </row>
    <row r="336" spans="1:16">
      <c r="A336" s="6" t="s">
        <v>41</v>
      </c>
      <c r="B336" s="7"/>
      <c r="C336" s="7"/>
      <c r="D336" s="8"/>
      <c r="E336" s="177" t="s">
        <v>4</v>
      </c>
      <c r="F336" s="177"/>
      <c r="G336" s="177"/>
      <c r="H336" s="9"/>
      <c r="I336" s="9"/>
      <c r="J336" s="9"/>
      <c r="K336" s="9"/>
      <c r="L336" s="10"/>
      <c r="M336" s="103"/>
      <c r="N336" s="103"/>
    </row>
    <row r="337" spans="1:14">
      <c r="A337" s="11"/>
      <c r="B337" s="12"/>
      <c r="C337" s="12"/>
      <c r="D337" s="12"/>
      <c r="E337" s="13"/>
      <c r="F337" s="13"/>
      <c r="G337" s="13"/>
      <c r="H337" s="14"/>
      <c r="I337" s="14"/>
      <c r="J337" s="14"/>
      <c r="K337" s="14"/>
      <c r="L337" s="15"/>
      <c r="M337" s="103"/>
      <c r="N337" s="103"/>
    </row>
    <row r="338" spans="1:14">
      <c r="A338" s="7" t="s">
        <v>5</v>
      </c>
      <c r="B338" s="7"/>
      <c r="C338" s="7"/>
      <c r="D338" s="7"/>
      <c r="E338" s="9"/>
      <c r="F338" s="9"/>
      <c r="G338" s="9"/>
      <c r="H338" s="9"/>
      <c r="I338" s="9"/>
      <c r="J338" s="9"/>
      <c r="K338" s="9"/>
      <c r="L338" s="9"/>
      <c r="M338" s="103"/>
      <c r="N338" s="103"/>
    </row>
    <row r="339" spans="1:14">
      <c r="A339" s="16" t="s">
        <v>6</v>
      </c>
      <c r="B339" s="151" t="s">
        <v>7</v>
      </c>
      <c r="C339" s="152"/>
      <c r="D339" s="151" t="s">
        <v>8</v>
      </c>
      <c r="E339" s="152"/>
      <c r="F339" s="151" t="s">
        <v>9</v>
      </c>
      <c r="G339" s="152"/>
      <c r="H339" s="151" t="s">
        <v>10</v>
      </c>
      <c r="I339" s="152"/>
      <c r="J339" s="151" t="s">
        <v>11</v>
      </c>
      <c r="K339" s="152"/>
      <c r="L339" s="17" t="s">
        <v>12</v>
      </c>
      <c r="M339" s="99"/>
      <c r="N339" s="99"/>
    </row>
    <row r="340" spans="1:14">
      <c r="A340" s="18"/>
      <c r="B340" s="19" t="s">
        <v>13</v>
      </c>
      <c r="C340" s="19" t="s">
        <v>14</v>
      </c>
      <c r="D340" s="19" t="s">
        <v>13</v>
      </c>
      <c r="E340" s="19" t="s">
        <v>14</v>
      </c>
      <c r="F340" s="19" t="s">
        <v>13</v>
      </c>
      <c r="G340" s="19" t="s">
        <v>14</v>
      </c>
      <c r="H340" s="19" t="s">
        <v>13</v>
      </c>
      <c r="I340" s="19" t="s">
        <v>14</v>
      </c>
      <c r="J340" s="19" t="s">
        <v>13</v>
      </c>
      <c r="K340" s="19" t="s">
        <v>14</v>
      </c>
      <c r="L340" s="20" t="s">
        <v>15</v>
      </c>
      <c r="M340" s="99"/>
      <c r="N340" s="99"/>
    </row>
    <row r="341" spans="1:14">
      <c r="A341" s="21" t="s">
        <v>16</v>
      </c>
      <c r="B341" s="22">
        <f>+D341+F341+H341+J341</f>
        <v>0</v>
      </c>
      <c r="C341" s="22">
        <f>+E341+G341+I341+K341</f>
        <v>0</v>
      </c>
      <c r="D341" s="22">
        <f t="shared" ref="D341:K341" si="138">SUM(D342:D344)</f>
        <v>0</v>
      </c>
      <c r="E341" s="22">
        <f t="shared" si="138"/>
        <v>0</v>
      </c>
      <c r="F341" s="22">
        <f t="shared" si="138"/>
        <v>0</v>
      </c>
      <c r="G341" s="22">
        <f t="shared" si="138"/>
        <v>0</v>
      </c>
      <c r="H341" s="22">
        <f t="shared" si="138"/>
        <v>0</v>
      </c>
      <c r="I341" s="22">
        <f t="shared" si="138"/>
        <v>0</v>
      </c>
      <c r="J341" s="22">
        <f t="shared" si="138"/>
        <v>0</v>
      </c>
      <c r="K341" s="22">
        <f t="shared" si="138"/>
        <v>0</v>
      </c>
      <c r="L341" s="23" t="str">
        <f>IF(C341&gt;0,FIXED(C341/B341*100,2),"")</f>
        <v/>
      </c>
      <c r="M341" s="97"/>
      <c r="N341" s="97"/>
    </row>
    <row r="342" spans="1:14">
      <c r="A342" s="24" t="s">
        <v>17</v>
      </c>
      <c r="B342" s="25">
        <f t="shared" ref="B342:C358" si="139">+D342+F342+H342+J342</f>
        <v>0</v>
      </c>
      <c r="C342" s="25">
        <f t="shared" si="139"/>
        <v>0</v>
      </c>
      <c r="D342" s="25">
        <f>+VALUE(FIXED(P342*0.24/1000000,5)*1000000)</f>
        <v>0</v>
      </c>
      <c r="E342" s="25"/>
      <c r="F342" s="25">
        <f>+D342</f>
        <v>0</v>
      </c>
      <c r="G342" s="25"/>
      <c r="H342" s="25">
        <f>+(P342-D342-F342)/2</f>
        <v>0</v>
      </c>
      <c r="I342" s="25"/>
      <c r="J342" s="25">
        <f>+P342-H342-F342-D342</f>
        <v>0</v>
      </c>
      <c r="K342" s="25"/>
      <c r="L342" s="37" t="str">
        <f>IF(C342&gt;0,FIXED(C342/B342*100,2),"")</f>
        <v/>
      </c>
      <c r="M342" s="97"/>
      <c r="N342" s="97"/>
    </row>
    <row r="343" spans="1:14">
      <c r="A343" s="24" t="s">
        <v>18</v>
      </c>
      <c r="B343" s="25">
        <f t="shared" si="139"/>
        <v>0</v>
      </c>
      <c r="C343" s="25">
        <f t="shared" si="139"/>
        <v>0</v>
      </c>
      <c r="D343" s="25"/>
      <c r="E343" s="25"/>
      <c r="F343" s="25"/>
      <c r="G343" s="25"/>
      <c r="H343" s="25"/>
      <c r="I343" s="25"/>
      <c r="J343" s="25"/>
      <c r="K343" s="25"/>
      <c r="L343" s="37" t="str">
        <f t="shared" ref="L343:L359" si="140">IF(C343&gt;0,FIXED(C343/B343*100,2),"")</f>
        <v/>
      </c>
      <c r="M343" s="97"/>
      <c r="N343" s="97"/>
    </row>
    <row r="344" spans="1:14">
      <c r="A344" s="24" t="s">
        <v>140</v>
      </c>
      <c r="B344" s="25">
        <f t="shared" si="139"/>
        <v>0</v>
      </c>
      <c r="C344" s="25">
        <f t="shared" si="139"/>
        <v>0</v>
      </c>
      <c r="D344" s="25"/>
      <c r="E344" s="25"/>
      <c r="F344" s="25"/>
      <c r="G344" s="25"/>
      <c r="H344" s="25"/>
      <c r="I344" s="25"/>
      <c r="J344" s="25"/>
      <c r="K344" s="25"/>
      <c r="L344" s="37" t="str">
        <f t="shared" si="140"/>
        <v/>
      </c>
      <c r="M344" s="97"/>
      <c r="N344" s="97"/>
    </row>
    <row r="345" spans="1:14">
      <c r="A345" s="21" t="s">
        <v>19</v>
      </c>
      <c r="B345" s="22">
        <f t="shared" si="139"/>
        <v>0</v>
      </c>
      <c r="C345" s="22">
        <f t="shared" si="139"/>
        <v>0</v>
      </c>
      <c r="D345" s="22">
        <f t="shared" ref="D345:K345" si="141">+D346</f>
        <v>0</v>
      </c>
      <c r="E345" s="22">
        <f t="shared" si="141"/>
        <v>0</v>
      </c>
      <c r="F345" s="22">
        <f t="shared" si="141"/>
        <v>0</v>
      </c>
      <c r="G345" s="22">
        <f t="shared" si="141"/>
        <v>0</v>
      </c>
      <c r="H345" s="22">
        <f t="shared" si="141"/>
        <v>0</v>
      </c>
      <c r="I345" s="22">
        <f t="shared" si="141"/>
        <v>0</v>
      </c>
      <c r="J345" s="22">
        <f t="shared" si="141"/>
        <v>0</v>
      </c>
      <c r="K345" s="22">
        <f t="shared" si="141"/>
        <v>0</v>
      </c>
      <c r="L345" s="23" t="str">
        <f t="shared" si="140"/>
        <v/>
      </c>
      <c r="M345" s="97"/>
      <c r="N345" s="97"/>
    </row>
    <row r="346" spans="1:14">
      <c r="A346" s="21" t="s">
        <v>20</v>
      </c>
      <c r="B346" s="22">
        <f t="shared" si="139"/>
        <v>0</v>
      </c>
      <c r="C346" s="22">
        <f t="shared" si="139"/>
        <v>0</v>
      </c>
      <c r="D346" s="22">
        <f t="shared" ref="D346:K346" si="142">+D347+D350+D351+D354</f>
        <v>0</v>
      </c>
      <c r="E346" s="22">
        <f t="shared" si="142"/>
        <v>0</v>
      </c>
      <c r="F346" s="22">
        <f t="shared" si="142"/>
        <v>0</v>
      </c>
      <c r="G346" s="22">
        <f t="shared" si="142"/>
        <v>0</v>
      </c>
      <c r="H346" s="22">
        <f t="shared" si="142"/>
        <v>0</v>
      </c>
      <c r="I346" s="22">
        <f t="shared" si="142"/>
        <v>0</v>
      </c>
      <c r="J346" s="22">
        <f t="shared" si="142"/>
        <v>0</v>
      </c>
      <c r="K346" s="22">
        <f t="shared" si="142"/>
        <v>0</v>
      </c>
      <c r="L346" s="23" t="str">
        <f t="shared" si="140"/>
        <v/>
      </c>
      <c r="M346" s="97"/>
      <c r="N346" s="97"/>
    </row>
    <row r="347" spans="1:14">
      <c r="A347" s="21" t="s">
        <v>21</v>
      </c>
      <c r="B347" s="22">
        <f t="shared" si="139"/>
        <v>0</v>
      </c>
      <c r="C347" s="22">
        <f t="shared" si="139"/>
        <v>0</v>
      </c>
      <c r="D347" s="22">
        <f t="shared" ref="D347:K347" si="143">+D348+D349</f>
        <v>0</v>
      </c>
      <c r="E347" s="22">
        <f t="shared" si="143"/>
        <v>0</v>
      </c>
      <c r="F347" s="22">
        <f t="shared" si="143"/>
        <v>0</v>
      </c>
      <c r="G347" s="22">
        <f t="shared" si="143"/>
        <v>0</v>
      </c>
      <c r="H347" s="22">
        <f t="shared" si="143"/>
        <v>0</v>
      </c>
      <c r="I347" s="22">
        <f t="shared" si="143"/>
        <v>0</v>
      </c>
      <c r="J347" s="22">
        <f t="shared" si="143"/>
        <v>0</v>
      </c>
      <c r="K347" s="22">
        <f t="shared" si="143"/>
        <v>0</v>
      </c>
      <c r="L347" s="23" t="str">
        <f t="shared" si="140"/>
        <v/>
      </c>
      <c r="M347" s="97"/>
      <c r="N347" s="97"/>
    </row>
    <row r="348" spans="1:14">
      <c r="A348" s="24" t="s">
        <v>22</v>
      </c>
      <c r="B348" s="25">
        <f t="shared" si="139"/>
        <v>0</v>
      </c>
      <c r="C348" s="25">
        <f t="shared" si="139"/>
        <v>0</v>
      </c>
      <c r="D348" s="25">
        <f>+VALUE(FIXED(P348*0.24/1000000,5)*1000000)</f>
        <v>0</v>
      </c>
      <c r="E348" s="25"/>
      <c r="F348" s="25">
        <f>+D348</f>
        <v>0</v>
      </c>
      <c r="G348" s="25"/>
      <c r="H348" s="25">
        <f>+(P348-D348-F348)/2</f>
        <v>0</v>
      </c>
      <c r="I348" s="25"/>
      <c r="J348" s="25">
        <f>+P348-H348-F348-D348</f>
        <v>0</v>
      </c>
      <c r="K348" s="25"/>
      <c r="L348" s="37" t="str">
        <f t="shared" si="140"/>
        <v/>
      </c>
      <c r="M348" s="97"/>
      <c r="N348" s="97"/>
    </row>
    <row r="349" spans="1:14">
      <c r="A349" s="26" t="s">
        <v>23</v>
      </c>
      <c r="B349" s="25">
        <f t="shared" si="139"/>
        <v>0</v>
      </c>
      <c r="C349" s="25">
        <f t="shared" si="139"/>
        <v>0</v>
      </c>
      <c r="D349" s="27"/>
      <c r="E349" s="27"/>
      <c r="F349" s="27"/>
      <c r="G349" s="27"/>
      <c r="H349" s="27"/>
      <c r="I349" s="27"/>
      <c r="J349" s="27"/>
      <c r="K349" s="27"/>
      <c r="L349" s="37" t="str">
        <f t="shared" si="140"/>
        <v/>
      </c>
      <c r="M349" s="97"/>
      <c r="N349" s="97"/>
    </row>
    <row r="350" spans="1:14">
      <c r="A350" s="24" t="s">
        <v>141</v>
      </c>
      <c r="B350" s="25">
        <f t="shared" si="139"/>
        <v>0</v>
      </c>
      <c r="C350" s="25">
        <f t="shared" si="139"/>
        <v>0</v>
      </c>
      <c r="D350" s="25"/>
      <c r="E350" s="25"/>
      <c r="F350" s="25"/>
      <c r="G350" s="25"/>
      <c r="H350" s="25"/>
      <c r="I350" s="25"/>
      <c r="J350" s="25"/>
      <c r="K350" s="25"/>
      <c r="L350" s="37" t="str">
        <f t="shared" si="140"/>
        <v/>
      </c>
      <c r="M350" s="97"/>
      <c r="N350" s="97"/>
    </row>
    <row r="351" spans="1:14">
      <c r="A351" s="21" t="s">
        <v>24</v>
      </c>
      <c r="B351" s="22">
        <f t="shared" si="139"/>
        <v>0</v>
      </c>
      <c r="C351" s="22">
        <f t="shared" si="139"/>
        <v>0</v>
      </c>
      <c r="D351" s="22">
        <f t="shared" ref="D351:K351" si="144">+D352+D353</f>
        <v>0</v>
      </c>
      <c r="E351" s="22">
        <f t="shared" si="144"/>
        <v>0</v>
      </c>
      <c r="F351" s="22">
        <f t="shared" si="144"/>
        <v>0</v>
      </c>
      <c r="G351" s="22">
        <f t="shared" si="144"/>
        <v>0</v>
      </c>
      <c r="H351" s="22">
        <f t="shared" si="144"/>
        <v>0</v>
      </c>
      <c r="I351" s="22">
        <f t="shared" si="144"/>
        <v>0</v>
      </c>
      <c r="J351" s="22">
        <f t="shared" si="144"/>
        <v>0</v>
      </c>
      <c r="K351" s="22">
        <f t="shared" si="144"/>
        <v>0</v>
      </c>
      <c r="L351" s="23" t="str">
        <f t="shared" si="140"/>
        <v/>
      </c>
      <c r="M351" s="97"/>
      <c r="N351" s="97"/>
    </row>
    <row r="352" spans="1:14">
      <c r="A352" s="28" t="s">
        <v>25</v>
      </c>
      <c r="B352" s="25">
        <f t="shared" si="139"/>
        <v>0</v>
      </c>
      <c r="C352" s="25">
        <f t="shared" si="139"/>
        <v>0</v>
      </c>
      <c r="D352" s="27"/>
      <c r="E352" s="27"/>
      <c r="F352" s="27"/>
      <c r="G352" s="27"/>
      <c r="H352" s="27"/>
      <c r="I352" s="27"/>
      <c r="J352" s="27"/>
      <c r="K352" s="27"/>
      <c r="L352" s="37" t="str">
        <f t="shared" si="140"/>
        <v/>
      </c>
      <c r="M352" s="97"/>
      <c r="N352" s="97"/>
    </row>
    <row r="353" spans="1:14">
      <c r="A353" s="28" t="s">
        <v>26</v>
      </c>
      <c r="B353" s="25">
        <f t="shared" si="139"/>
        <v>0</v>
      </c>
      <c r="C353" s="25">
        <f t="shared" si="139"/>
        <v>0</v>
      </c>
      <c r="D353" s="27"/>
      <c r="E353" s="27"/>
      <c r="F353" s="27"/>
      <c r="G353" s="27"/>
      <c r="H353" s="27"/>
      <c r="I353" s="27"/>
      <c r="J353" s="27"/>
      <c r="K353" s="27"/>
      <c r="L353" s="37" t="str">
        <f t="shared" si="140"/>
        <v/>
      </c>
      <c r="M353" s="97"/>
      <c r="N353" s="97"/>
    </row>
    <row r="354" spans="1:14">
      <c r="A354" s="21" t="s">
        <v>27</v>
      </c>
      <c r="B354" s="22">
        <f t="shared" si="139"/>
        <v>0</v>
      </c>
      <c r="C354" s="22">
        <f t="shared" si="139"/>
        <v>0</v>
      </c>
      <c r="D354" s="22">
        <f t="shared" ref="D354:K354" si="145">SUM(D355:D358)</f>
        <v>0</v>
      </c>
      <c r="E354" s="22">
        <f t="shared" si="145"/>
        <v>0</v>
      </c>
      <c r="F354" s="22">
        <f t="shared" si="145"/>
        <v>0</v>
      </c>
      <c r="G354" s="22">
        <f t="shared" si="145"/>
        <v>0</v>
      </c>
      <c r="H354" s="22">
        <f t="shared" si="145"/>
        <v>0</v>
      </c>
      <c r="I354" s="22">
        <f t="shared" si="145"/>
        <v>0</v>
      </c>
      <c r="J354" s="22">
        <f t="shared" si="145"/>
        <v>0</v>
      </c>
      <c r="K354" s="22">
        <f t="shared" si="145"/>
        <v>0</v>
      </c>
      <c r="L354" s="23" t="str">
        <f t="shared" si="140"/>
        <v/>
      </c>
      <c r="M354" s="97"/>
      <c r="N354" s="97"/>
    </row>
    <row r="355" spans="1:14" ht="37.5">
      <c r="A355" s="141" t="s">
        <v>119</v>
      </c>
      <c r="B355" s="68">
        <f t="shared" si="139"/>
        <v>0</v>
      </c>
      <c r="C355" s="68">
        <f t="shared" si="139"/>
        <v>0</v>
      </c>
      <c r="D355" s="68"/>
      <c r="E355" s="68"/>
      <c r="F355" s="68"/>
      <c r="G355" s="68"/>
      <c r="H355" s="68"/>
      <c r="I355" s="68"/>
      <c r="J355" s="68"/>
      <c r="K355" s="68"/>
      <c r="L355" s="69" t="str">
        <f t="shared" si="140"/>
        <v/>
      </c>
      <c r="M355" s="97"/>
      <c r="N355" s="97"/>
    </row>
    <row r="356" spans="1:14">
      <c r="A356" s="28" t="s">
        <v>29</v>
      </c>
      <c r="B356" s="25">
        <f t="shared" si="139"/>
        <v>0</v>
      </c>
      <c r="C356" s="25">
        <f t="shared" si="139"/>
        <v>0</v>
      </c>
      <c r="D356" s="25"/>
      <c r="E356" s="25"/>
      <c r="F356" s="25"/>
      <c r="G356" s="25"/>
      <c r="H356" s="25"/>
      <c r="I356" s="25"/>
      <c r="J356" s="25"/>
      <c r="K356" s="25"/>
      <c r="L356" s="37" t="str">
        <f t="shared" si="140"/>
        <v/>
      </c>
      <c r="M356" s="97"/>
      <c r="N356" s="97"/>
    </row>
    <row r="357" spans="1:14">
      <c r="A357" s="28" t="s">
        <v>30</v>
      </c>
      <c r="B357" s="25">
        <f t="shared" si="139"/>
        <v>0</v>
      </c>
      <c r="C357" s="25">
        <f t="shared" si="139"/>
        <v>0</v>
      </c>
      <c r="D357" s="25"/>
      <c r="E357" s="25"/>
      <c r="F357" s="25"/>
      <c r="G357" s="25"/>
      <c r="H357" s="25"/>
      <c r="I357" s="25"/>
      <c r="J357" s="25"/>
      <c r="K357" s="25"/>
      <c r="L357" s="37" t="str">
        <f t="shared" si="140"/>
        <v/>
      </c>
      <c r="M357" s="97"/>
      <c r="N357" s="97"/>
    </row>
    <row r="358" spans="1:14" ht="19.5" thickBot="1">
      <c r="A358" s="28" t="s">
        <v>31</v>
      </c>
      <c r="B358" s="25">
        <f t="shared" si="139"/>
        <v>0</v>
      </c>
      <c r="C358" s="25">
        <f t="shared" si="139"/>
        <v>0</v>
      </c>
      <c r="D358" s="25"/>
      <c r="E358" s="25"/>
      <c r="F358" s="25"/>
      <c r="G358" s="25"/>
      <c r="H358" s="25"/>
      <c r="I358" s="25"/>
      <c r="J358" s="25"/>
      <c r="K358" s="25"/>
      <c r="L358" s="38" t="str">
        <f t="shared" si="140"/>
        <v/>
      </c>
      <c r="M358" s="97"/>
      <c r="N358" s="97"/>
    </row>
    <row r="359" spans="1:14">
      <c r="A359" s="29" t="s">
        <v>32</v>
      </c>
      <c r="B359" s="30">
        <f>+B346+B341</f>
        <v>0</v>
      </c>
      <c r="C359" s="30">
        <f>+C346+C341</f>
        <v>0</v>
      </c>
      <c r="D359" s="30">
        <f>+D346+D341</f>
        <v>0</v>
      </c>
      <c r="E359" s="30">
        <f t="shared" ref="E359:K359" si="146">+E346+E341</f>
        <v>0</v>
      </c>
      <c r="F359" s="30">
        <f t="shared" si="146"/>
        <v>0</v>
      </c>
      <c r="G359" s="30">
        <f t="shared" si="146"/>
        <v>0</v>
      </c>
      <c r="H359" s="30">
        <f t="shared" si="146"/>
        <v>0</v>
      </c>
      <c r="I359" s="30">
        <f t="shared" si="146"/>
        <v>0</v>
      </c>
      <c r="J359" s="30">
        <f t="shared" si="146"/>
        <v>0</v>
      </c>
      <c r="K359" s="30">
        <f t="shared" si="146"/>
        <v>0</v>
      </c>
      <c r="L359" s="39" t="str">
        <f t="shared" si="140"/>
        <v/>
      </c>
      <c r="M359" s="97"/>
      <c r="N359" s="97"/>
    </row>
  </sheetData>
  <mergeCells count="156"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89:K18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59:K159"/>
    <mergeCell ref="K211:L211"/>
    <mergeCell ref="A212:L212"/>
    <mergeCell ref="K213:L213"/>
    <mergeCell ref="A214:D214"/>
    <mergeCell ref="E214:L214"/>
    <mergeCell ref="A215:D215"/>
    <mergeCell ref="E215:G215"/>
    <mergeCell ref="E216:G216"/>
    <mergeCell ref="B219:C219"/>
    <mergeCell ref="D219:E219"/>
    <mergeCell ref="F219:G219"/>
    <mergeCell ref="H219:I219"/>
    <mergeCell ref="J219:K219"/>
    <mergeCell ref="K241:L241"/>
    <mergeCell ref="A242:L242"/>
    <mergeCell ref="K243:L243"/>
    <mergeCell ref="A244:D244"/>
    <mergeCell ref="E244:L244"/>
    <mergeCell ref="A245:D245"/>
    <mergeCell ref="E245:G245"/>
    <mergeCell ref="E246:G246"/>
    <mergeCell ref="B249:C249"/>
    <mergeCell ref="D249:E249"/>
    <mergeCell ref="F249:G249"/>
    <mergeCell ref="H249:I249"/>
    <mergeCell ref="J249:K249"/>
    <mergeCell ref="K271:L271"/>
    <mergeCell ref="A272:L272"/>
    <mergeCell ref="K273:L273"/>
    <mergeCell ref="A274:D274"/>
    <mergeCell ref="E274:L274"/>
    <mergeCell ref="A275:D275"/>
    <mergeCell ref="E275:G275"/>
    <mergeCell ref="E276:G276"/>
    <mergeCell ref="B279:C279"/>
    <mergeCell ref="D279:E279"/>
    <mergeCell ref="F279:G279"/>
    <mergeCell ref="H279:I279"/>
    <mergeCell ref="J279:K279"/>
    <mergeCell ref="K301:L301"/>
    <mergeCell ref="A302:L302"/>
    <mergeCell ref="K303:L303"/>
    <mergeCell ref="A304:D304"/>
    <mergeCell ref="E304:L304"/>
    <mergeCell ref="A305:D305"/>
    <mergeCell ref="E305:G305"/>
    <mergeCell ref="E306:G306"/>
    <mergeCell ref="B309:C309"/>
    <mergeCell ref="D309:E309"/>
    <mergeCell ref="F309:G309"/>
    <mergeCell ref="H309:I309"/>
    <mergeCell ref="J309:K309"/>
    <mergeCell ref="K331:L331"/>
    <mergeCell ref="A332:L332"/>
    <mergeCell ref="K333:L333"/>
    <mergeCell ref="A334:D334"/>
    <mergeCell ref="E334:L334"/>
    <mergeCell ref="A335:D335"/>
    <mergeCell ref="E335:G335"/>
    <mergeCell ref="E336:G336"/>
    <mergeCell ref="B339:C339"/>
    <mergeCell ref="D339:E339"/>
    <mergeCell ref="F339:G339"/>
    <mergeCell ref="H339:I339"/>
    <mergeCell ref="J339:K3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</mergeCells>
  <pageMargins left="0.51181102362204722" right="0.15748031496062992" top="0" bottom="0" header="0.36" footer="0.19685039370078741"/>
  <pageSetup paperSize="9" scale="90" orientation="landscape" r:id="rId1"/>
  <headerFooter alignWithMargins="0">
    <oddHeader>&amp;R&amp;P</oddHeader>
  </headerFooter>
  <rowBreaks count="11" manualBreakCount="11">
    <brk id="30" max="16383" man="1"/>
    <brk id="60" max="16383" man="1"/>
    <brk id="90" max="16383" man="1"/>
    <brk id="120" max="16383" man="1"/>
    <brk id="150" max="16383" man="1"/>
    <brk id="180" max="11" man="1"/>
    <brk id="210" max="16383" man="1"/>
    <brk id="240" max="16383" man="1"/>
    <brk id="270" max="16383" man="1"/>
    <brk id="300" max="16383" man="1"/>
    <brk id="33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</sheetPr>
  <dimension ref="A1:O329"/>
  <sheetViews>
    <sheetView zoomScale="85" zoomScaleNormal="85" workbookViewId="0"/>
  </sheetViews>
  <sheetFormatPr defaultRowHeight="18.75"/>
  <cols>
    <col min="1" max="1" width="35.5703125" customWidth="1"/>
    <col min="2" max="2" width="12.7109375" customWidth="1"/>
    <col min="3" max="3" width="11.7109375" customWidth="1"/>
    <col min="4" max="4" width="12.7109375" bestFit="1" customWidth="1"/>
    <col min="5" max="5" width="12.140625" customWidth="1"/>
    <col min="6" max="6" width="11.7109375" customWidth="1"/>
    <col min="7" max="7" width="11.85546875" customWidth="1"/>
    <col min="8" max="8" width="12.7109375" bestFit="1" customWidth="1"/>
    <col min="9" max="9" width="12.5703125" bestFit="1" customWidth="1"/>
    <col min="10" max="10" width="12.85546875" bestFit="1" customWidth="1"/>
    <col min="11" max="11" width="11.140625" customWidth="1"/>
    <col min="12" max="12" width="7" customWidth="1"/>
    <col min="13" max="13" width="2.42578125" customWidth="1"/>
    <col min="14" max="14" width="12.140625" customWidth="1"/>
    <col min="15" max="15" width="10" bestFit="1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62</v>
      </c>
      <c r="B5" s="160"/>
      <c r="C5" s="160"/>
      <c r="D5" s="161"/>
      <c r="E5" s="182" t="s">
        <v>3</v>
      </c>
      <c r="F5" s="182"/>
      <c r="G5" s="182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83" t="s">
        <v>4</v>
      </c>
      <c r="F6" s="183"/>
      <c r="G6" s="183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9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+D43+D73+D103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30" si="3">IF(C12&gt;0,FIXED(C12/B12*100,2),"")</f>
        <v/>
      </c>
      <c r="N12" s="31"/>
      <c r="O12" s="76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76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76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+D49+D79+D109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76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76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+D53+D83+D113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76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76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SUM(D25:D29)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76"/>
    </row>
    <row r="25" spans="1:15">
      <c r="A25" s="51" t="s">
        <v>78</v>
      </c>
      <c r="B25" s="68">
        <f t="shared" si="0"/>
        <v>0</v>
      </c>
      <c r="C25" s="68">
        <f t="shared" si="0"/>
        <v>0</v>
      </c>
      <c r="D25" s="68">
        <f t="shared" ref="D25:K26" si="11">+D56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76"/>
    </row>
    <row r="26" spans="1:15">
      <c r="A26" s="51" t="s">
        <v>124</v>
      </c>
      <c r="B26" s="68">
        <f t="shared" si="0"/>
        <v>0</v>
      </c>
      <c r="C26" s="68">
        <f t="shared" si="0"/>
        <v>0</v>
      </c>
      <c r="D26" s="68">
        <f t="shared" si="11"/>
        <v>0</v>
      </c>
      <c r="E26" s="68">
        <f t="shared" si="11"/>
        <v>0</v>
      </c>
      <c r="F26" s="68">
        <f t="shared" si="11"/>
        <v>0</v>
      </c>
      <c r="G26" s="68">
        <f t="shared" si="11"/>
        <v>0</v>
      </c>
      <c r="H26" s="68">
        <f t="shared" si="11"/>
        <v>0</v>
      </c>
      <c r="I26" s="68">
        <f t="shared" si="11"/>
        <v>0</v>
      </c>
      <c r="J26" s="68">
        <f t="shared" si="11"/>
        <v>0</v>
      </c>
      <c r="K26" s="68">
        <f t="shared" si="11"/>
        <v>0</v>
      </c>
      <c r="L26" s="69" t="str">
        <f t="shared" si="3"/>
        <v/>
      </c>
      <c r="N26" s="31"/>
      <c r="O26" s="35"/>
    </row>
    <row r="27" spans="1:15" ht="37.5">
      <c r="A27" s="51" t="s">
        <v>99</v>
      </c>
      <c r="B27" s="68">
        <f t="shared" si="0"/>
        <v>0</v>
      </c>
      <c r="C27" s="68">
        <f t="shared" si="0"/>
        <v>0</v>
      </c>
      <c r="D27" s="68">
        <f>+D59</f>
        <v>0</v>
      </c>
      <c r="E27" s="68">
        <f t="shared" ref="E27:K27" si="12">+E59</f>
        <v>0</v>
      </c>
      <c r="F27" s="68">
        <f t="shared" si="12"/>
        <v>0</v>
      </c>
      <c r="G27" s="68">
        <f t="shared" si="12"/>
        <v>0</v>
      </c>
      <c r="H27" s="68">
        <f t="shared" si="12"/>
        <v>0</v>
      </c>
      <c r="I27" s="68">
        <f t="shared" si="12"/>
        <v>0</v>
      </c>
      <c r="J27" s="68">
        <f t="shared" si="12"/>
        <v>0</v>
      </c>
      <c r="K27" s="68">
        <f t="shared" si="12"/>
        <v>0</v>
      </c>
      <c r="L27" s="69" t="str">
        <f t="shared" si="3"/>
        <v/>
      </c>
      <c r="N27" s="31"/>
      <c r="O27" s="35"/>
    </row>
    <row r="28" spans="1:15">
      <c r="A28" s="28" t="s">
        <v>100</v>
      </c>
      <c r="B28" s="25">
        <f>+D28+F28+H28+J28</f>
        <v>0</v>
      </c>
      <c r="C28" s="25">
        <f>+E28+G28+I28+K28</f>
        <v>0</v>
      </c>
      <c r="D28" s="25">
        <f t="shared" ref="D28:K28" si="13">+D59</f>
        <v>0</v>
      </c>
      <c r="E28" s="25">
        <f t="shared" si="13"/>
        <v>0</v>
      </c>
      <c r="F28" s="25">
        <f t="shared" si="13"/>
        <v>0</v>
      </c>
      <c r="G28" s="25">
        <f t="shared" si="13"/>
        <v>0</v>
      </c>
      <c r="H28" s="25">
        <f t="shared" si="13"/>
        <v>0</v>
      </c>
      <c r="I28" s="25">
        <f t="shared" si="13"/>
        <v>0</v>
      </c>
      <c r="J28" s="25">
        <f t="shared" si="13"/>
        <v>0</v>
      </c>
      <c r="K28" s="25">
        <f t="shared" si="13"/>
        <v>0</v>
      </c>
      <c r="L28" s="38"/>
      <c r="N28" s="31"/>
      <c r="O28" s="35"/>
    </row>
    <row r="29" spans="1:15" ht="19.5" thickBot="1">
      <c r="A29" s="40" t="s">
        <v>101</v>
      </c>
      <c r="B29" s="25">
        <f t="shared" si="0"/>
        <v>0</v>
      </c>
      <c r="C29" s="25">
        <f t="shared" si="0"/>
        <v>0</v>
      </c>
      <c r="D29" s="25"/>
      <c r="E29" s="25"/>
      <c r="F29" s="25"/>
      <c r="G29" s="25"/>
      <c r="H29" s="25"/>
      <c r="I29" s="25"/>
      <c r="J29" s="25"/>
      <c r="K29" s="25"/>
      <c r="L29" s="38" t="str">
        <f t="shared" si="3"/>
        <v/>
      </c>
      <c r="N29" s="31"/>
      <c r="O29" s="35"/>
    </row>
    <row r="30" spans="1:15">
      <c r="A30" s="29" t="s">
        <v>32</v>
      </c>
      <c r="B30" s="30">
        <f t="shared" ref="B30:K30" si="14">+B16+B11</f>
        <v>0</v>
      </c>
      <c r="C30" s="30">
        <f t="shared" si="14"/>
        <v>0</v>
      </c>
      <c r="D30" s="30">
        <f t="shared" si="14"/>
        <v>0</v>
      </c>
      <c r="E30" s="30">
        <f t="shared" si="14"/>
        <v>0</v>
      </c>
      <c r="F30" s="30">
        <f t="shared" si="14"/>
        <v>0</v>
      </c>
      <c r="G30" s="30">
        <f t="shared" si="14"/>
        <v>0</v>
      </c>
      <c r="H30" s="30">
        <f t="shared" si="14"/>
        <v>0</v>
      </c>
      <c r="I30" s="30">
        <f t="shared" si="14"/>
        <v>0</v>
      </c>
      <c r="J30" s="30">
        <f t="shared" si="14"/>
        <v>0</v>
      </c>
      <c r="K30" s="30">
        <f t="shared" si="14"/>
        <v>0</v>
      </c>
      <c r="L30" s="39" t="str">
        <f t="shared" si="3"/>
        <v/>
      </c>
      <c r="N30" s="31"/>
      <c r="O30" s="35"/>
    </row>
    <row r="31" spans="1:15" ht="12.75" customHeight="1">
      <c r="B31" s="33">
        <f>440985500-B30</f>
        <v>440985500</v>
      </c>
      <c r="N31" s="31"/>
      <c r="O31" s="35"/>
    </row>
    <row r="32" spans="1:15">
      <c r="A32" s="1"/>
      <c r="B32" s="1"/>
      <c r="C32" s="1"/>
      <c r="D32" s="1"/>
      <c r="E32" s="1"/>
      <c r="F32" s="1"/>
      <c r="G32" s="1"/>
      <c r="H32" s="1"/>
      <c r="I32" s="1"/>
      <c r="J32" s="2"/>
      <c r="K32" s="153" t="s">
        <v>0</v>
      </c>
      <c r="L32" s="153"/>
      <c r="N32" s="31"/>
      <c r="O32" s="35"/>
    </row>
    <row r="33" spans="1:15">
      <c r="A33" s="154" t="s">
        <v>142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N33" s="31"/>
      <c r="O33" s="35"/>
    </row>
    <row r="34" spans="1:15">
      <c r="A34" s="3"/>
      <c r="B34" s="3"/>
      <c r="C34" s="3"/>
      <c r="D34" s="3"/>
      <c r="E34" s="3"/>
      <c r="F34" s="3"/>
      <c r="G34" s="3"/>
      <c r="H34" s="3"/>
      <c r="I34" s="3"/>
      <c r="J34" s="3"/>
      <c r="K34" s="155" t="s">
        <v>1</v>
      </c>
      <c r="L34" s="155"/>
      <c r="N34" s="31"/>
      <c r="O34" s="35"/>
    </row>
    <row r="35" spans="1:15">
      <c r="A35" s="156" t="s">
        <v>34</v>
      </c>
      <c r="B35" s="156"/>
      <c r="C35" s="156"/>
      <c r="D35" s="156"/>
      <c r="E35" s="157" t="s">
        <v>2</v>
      </c>
      <c r="F35" s="157"/>
      <c r="G35" s="157"/>
      <c r="H35" s="157"/>
      <c r="I35" s="157"/>
      <c r="J35" s="157"/>
      <c r="K35" s="157"/>
      <c r="L35" s="158"/>
      <c r="N35" s="31"/>
      <c r="O35" s="35"/>
    </row>
    <row r="36" spans="1:15">
      <c r="A36" s="159" t="str">
        <f>+A5</f>
        <v>หน่วยงาน : สำนักงานอธิการบดี</v>
      </c>
      <c r="B36" s="160"/>
      <c r="C36" s="160"/>
      <c r="D36" s="161"/>
      <c r="E36" s="182" t="s">
        <v>3</v>
      </c>
      <c r="F36" s="182"/>
      <c r="G36" s="182"/>
      <c r="H36" s="4"/>
      <c r="I36" s="4"/>
      <c r="J36" s="4"/>
      <c r="K36" s="4"/>
      <c r="L36" s="5"/>
      <c r="N36" s="31"/>
      <c r="O36" s="35"/>
    </row>
    <row r="37" spans="1:15">
      <c r="A37" s="6"/>
      <c r="B37" s="7"/>
      <c r="C37" s="7"/>
      <c r="D37" s="8"/>
      <c r="E37" s="183" t="s">
        <v>4</v>
      </c>
      <c r="F37" s="183"/>
      <c r="G37" s="183"/>
      <c r="H37" s="9"/>
      <c r="I37" s="9"/>
      <c r="J37" s="9"/>
      <c r="K37" s="9"/>
      <c r="L37" s="10"/>
      <c r="N37" s="31"/>
      <c r="O37" s="35"/>
    </row>
    <row r="38" spans="1:15">
      <c r="A38" s="11"/>
      <c r="B38" s="12"/>
      <c r="C38" s="12"/>
      <c r="D38" s="12"/>
      <c r="E38" s="13"/>
      <c r="F38" s="13"/>
      <c r="G38" s="13"/>
      <c r="H38" s="14"/>
      <c r="I38" s="14"/>
      <c r="J38" s="14"/>
      <c r="K38" s="14"/>
      <c r="L38" s="15"/>
      <c r="N38" s="31"/>
      <c r="O38" s="35"/>
    </row>
    <row r="39" spans="1:15">
      <c r="A39" s="7" t="s">
        <v>5</v>
      </c>
      <c r="B39" s="7"/>
      <c r="C39" s="7"/>
      <c r="D39" s="7"/>
      <c r="E39" s="9"/>
      <c r="F39" s="9"/>
      <c r="G39" s="9"/>
      <c r="H39" s="9"/>
      <c r="I39" s="9"/>
      <c r="J39" s="9"/>
      <c r="K39" s="9"/>
      <c r="L39" s="9"/>
      <c r="N39" s="31"/>
      <c r="O39" s="35"/>
    </row>
    <row r="40" spans="1:15">
      <c r="A40" s="16" t="s">
        <v>6</v>
      </c>
      <c r="B40" s="151" t="s">
        <v>7</v>
      </c>
      <c r="C40" s="152"/>
      <c r="D40" s="151" t="s">
        <v>8</v>
      </c>
      <c r="E40" s="152"/>
      <c r="F40" s="151" t="s">
        <v>9</v>
      </c>
      <c r="G40" s="152"/>
      <c r="H40" s="151" t="s">
        <v>10</v>
      </c>
      <c r="I40" s="152"/>
      <c r="J40" s="151" t="s">
        <v>11</v>
      </c>
      <c r="K40" s="152"/>
      <c r="L40" s="17" t="s">
        <v>12</v>
      </c>
      <c r="N40" s="31"/>
      <c r="O40" s="35"/>
    </row>
    <row r="41" spans="1:15">
      <c r="A41" s="18"/>
      <c r="B41" s="19" t="s">
        <v>13</v>
      </c>
      <c r="C41" s="19" t="s">
        <v>14</v>
      </c>
      <c r="D41" s="19" t="s">
        <v>13</v>
      </c>
      <c r="E41" s="19" t="s">
        <v>14</v>
      </c>
      <c r="F41" s="19" t="s">
        <v>13</v>
      </c>
      <c r="G41" s="19" t="s">
        <v>14</v>
      </c>
      <c r="H41" s="19" t="s">
        <v>13</v>
      </c>
      <c r="I41" s="19" t="s">
        <v>14</v>
      </c>
      <c r="J41" s="19" t="s">
        <v>13</v>
      </c>
      <c r="K41" s="19" t="s">
        <v>14</v>
      </c>
      <c r="L41" s="20" t="s">
        <v>15</v>
      </c>
      <c r="N41" s="31"/>
      <c r="O41" s="35"/>
    </row>
    <row r="42" spans="1:15">
      <c r="A42" s="21" t="s">
        <v>16</v>
      </c>
      <c r="B42" s="22">
        <f t="shared" ref="B42:C59" si="15">+D42+F42+H42+J42</f>
        <v>0</v>
      </c>
      <c r="C42" s="22">
        <f t="shared" si="15"/>
        <v>0</v>
      </c>
      <c r="D42" s="22">
        <f t="shared" ref="D42:K42" si="16">SUM(D43:D45)</f>
        <v>0</v>
      </c>
      <c r="E42" s="22">
        <f t="shared" si="16"/>
        <v>0</v>
      </c>
      <c r="F42" s="22">
        <f t="shared" si="16"/>
        <v>0</v>
      </c>
      <c r="G42" s="22">
        <f t="shared" si="16"/>
        <v>0</v>
      </c>
      <c r="H42" s="22">
        <f t="shared" si="16"/>
        <v>0</v>
      </c>
      <c r="I42" s="22">
        <f t="shared" si="16"/>
        <v>0</v>
      </c>
      <c r="J42" s="22">
        <f t="shared" si="16"/>
        <v>0</v>
      </c>
      <c r="K42" s="22">
        <f t="shared" si="16"/>
        <v>0</v>
      </c>
      <c r="L42" s="23" t="str">
        <f>IF(C42&gt;0,FIXED(C42/B42*100,2),"")</f>
        <v/>
      </c>
      <c r="N42" s="31"/>
      <c r="O42" s="35"/>
    </row>
    <row r="43" spans="1:15">
      <c r="A43" s="24" t="s">
        <v>17</v>
      </c>
      <c r="B43" s="25">
        <f t="shared" si="15"/>
        <v>0</v>
      </c>
      <c r="C43" s="25">
        <f t="shared" si="15"/>
        <v>0</v>
      </c>
      <c r="D43" s="25">
        <f t="shared" ref="D43:K45" si="17">+D133+D163+D193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ref="L43:L60" si="18">IF(C43&gt;0,FIXED(C43/B43*100,2),"")</f>
        <v/>
      </c>
      <c r="N43" s="31"/>
      <c r="O43" s="35"/>
    </row>
    <row r="44" spans="1:15">
      <c r="A44" s="24" t="s">
        <v>18</v>
      </c>
      <c r="B44" s="25">
        <f t="shared" si="15"/>
        <v>0</v>
      </c>
      <c r="C44" s="25">
        <f t="shared" si="15"/>
        <v>0</v>
      </c>
      <c r="D44" s="25">
        <f t="shared" si="17"/>
        <v>0</v>
      </c>
      <c r="E44" s="25">
        <f t="shared" si="17"/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8"/>
        <v/>
      </c>
      <c r="N44" s="31"/>
      <c r="O44" s="35"/>
    </row>
    <row r="45" spans="1:15">
      <c r="A45" s="24" t="s">
        <v>140</v>
      </c>
      <c r="B45" s="25">
        <f t="shared" si="15"/>
        <v>0</v>
      </c>
      <c r="C45" s="25">
        <f t="shared" si="15"/>
        <v>0</v>
      </c>
      <c r="D45" s="25">
        <f t="shared" si="17"/>
        <v>0</v>
      </c>
      <c r="E45" s="25">
        <f t="shared" si="17"/>
        <v>0</v>
      </c>
      <c r="F45" s="25">
        <f t="shared" si="17"/>
        <v>0</v>
      </c>
      <c r="G45" s="25">
        <f t="shared" si="17"/>
        <v>0</v>
      </c>
      <c r="H45" s="25">
        <f t="shared" si="17"/>
        <v>0</v>
      </c>
      <c r="I45" s="25">
        <f t="shared" si="17"/>
        <v>0</v>
      </c>
      <c r="J45" s="25">
        <f t="shared" si="17"/>
        <v>0</v>
      </c>
      <c r="K45" s="25">
        <f t="shared" si="17"/>
        <v>0</v>
      </c>
      <c r="L45" s="37" t="str">
        <f t="shared" si="18"/>
        <v/>
      </c>
      <c r="N45" s="31"/>
      <c r="O45" s="35"/>
    </row>
    <row r="46" spans="1:15">
      <c r="A46" s="21" t="s">
        <v>19</v>
      </c>
      <c r="B46" s="22">
        <f t="shared" si="15"/>
        <v>0</v>
      </c>
      <c r="C46" s="22">
        <f t="shared" si="15"/>
        <v>0</v>
      </c>
      <c r="D46" s="22">
        <f t="shared" ref="D46:K46" si="19">+D47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8"/>
        <v/>
      </c>
      <c r="N46" s="31"/>
      <c r="O46" s="35"/>
    </row>
    <row r="47" spans="1:15">
      <c r="A47" s="21" t="s">
        <v>20</v>
      </c>
      <c r="B47" s="22">
        <f t="shared" si="15"/>
        <v>0</v>
      </c>
      <c r="C47" s="22">
        <f t="shared" si="15"/>
        <v>0</v>
      </c>
      <c r="D47" s="22">
        <f t="shared" ref="D47:K47" si="20">+D48+D51+D52+D55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8"/>
        <v/>
      </c>
      <c r="N47" s="31"/>
      <c r="O47" s="35"/>
    </row>
    <row r="48" spans="1:15">
      <c r="A48" s="21" t="s">
        <v>21</v>
      </c>
      <c r="B48" s="22">
        <f t="shared" si="15"/>
        <v>0</v>
      </c>
      <c r="C48" s="22">
        <f t="shared" si="15"/>
        <v>0</v>
      </c>
      <c r="D48" s="22">
        <f t="shared" ref="D48:K48" si="21">+D49+D50</f>
        <v>0</v>
      </c>
      <c r="E48" s="22">
        <f t="shared" si="21"/>
        <v>0</v>
      </c>
      <c r="F48" s="22">
        <f t="shared" si="21"/>
        <v>0</v>
      </c>
      <c r="G48" s="22">
        <f t="shared" si="21"/>
        <v>0</v>
      </c>
      <c r="H48" s="22">
        <f t="shared" si="21"/>
        <v>0</v>
      </c>
      <c r="I48" s="22">
        <f t="shared" si="21"/>
        <v>0</v>
      </c>
      <c r="J48" s="22">
        <f t="shared" si="21"/>
        <v>0</v>
      </c>
      <c r="K48" s="22">
        <f t="shared" si="21"/>
        <v>0</v>
      </c>
      <c r="L48" s="23" t="str">
        <f t="shared" si="18"/>
        <v/>
      </c>
      <c r="N48" s="31"/>
      <c r="O48" s="35"/>
    </row>
    <row r="49" spans="1:15">
      <c r="A49" s="24" t="s">
        <v>22</v>
      </c>
      <c r="B49" s="25">
        <f t="shared" si="15"/>
        <v>0</v>
      </c>
      <c r="C49" s="25">
        <f t="shared" si="15"/>
        <v>0</v>
      </c>
      <c r="D49" s="25">
        <f t="shared" ref="D49:K51" si="22">+D139+D169+D199</f>
        <v>0</v>
      </c>
      <c r="E49" s="25">
        <f t="shared" si="22"/>
        <v>0</v>
      </c>
      <c r="F49" s="25">
        <f t="shared" si="22"/>
        <v>0</v>
      </c>
      <c r="G49" s="25">
        <f t="shared" si="22"/>
        <v>0</v>
      </c>
      <c r="H49" s="25">
        <f t="shared" si="22"/>
        <v>0</v>
      </c>
      <c r="I49" s="25">
        <f t="shared" si="22"/>
        <v>0</v>
      </c>
      <c r="J49" s="25">
        <f t="shared" si="22"/>
        <v>0</v>
      </c>
      <c r="K49" s="25">
        <f t="shared" si="22"/>
        <v>0</v>
      </c>
      <c r="L49" s="37" t="str">
        <f t="shared" si="18"/>
        <v/>
      </c>
      <c r="N49" s="31"/>
      <c r="O49" s="35"/>
    </row>
    <row r="50" spans="1:15">
      <c r="A50" s="26" t="s">
        <v>23</v>
      </c>
      <c r="B50" s="25">
        <f t="shared" si="15"/>
        <v>0</v>
      </c>
      <c r="C50" s="25">
        <f t="shared" si="15"/>
        <v>0</v>
      </c>
      <c r="D50" s="25">
        <f t="shared" si="22"/>
        <v>0</v>
      </c>
      <c r="E50" s="25">
        <f t="shared" si="22"/>
        <v>0</v>
      </c>
      <c r="F50" s="25">
        <f t="shared" si="22"/>
        <v>0</v>
      </c>
      <c r="G50" s="25">
        <f t="shared" si="22"/>
        <v>0</v>
      </c>
      <c r="H50" s="25">
        <f t="shared" si="22"/>
        <v>0</v>
      </c>
      <c r="I50" s="25">
        <f t="shared" si="22"/>
        <v>0</v>
      </c>
      <c r="J50" s="25">
        <f t="shared" si="22"/>
        <v>0</v>
      </c>
      <c r="K50" s="25">
        <f t="shared" si="22"/>
        <v>0</v>
      </c>
      <c r="L50" s="37" t="str">
        <f t="shared" si="18"/>
        <v/>
      </c>
      <c r="N50" s="31"/>
      <c r="O50" s="35"/>
    </row>
    <row r="51" spans="1:15">
      <c r="A51" s="24" t="s">
        <v>141</v>
      </c>
      <c r="B51" s="25">
        <f t="shared" si="15"/>
        <v>0</v>
      </c>
      <c r="C51" s="25">
        <f t="shared" si="15"/>
        <v>0</v>
      </c>
      <c r="D51" s="25">
        <f t="shared" si="22"/>
        <v>0</v>
      </c>
      <c r="E51" s="25">
        <f t="shared" si="22"/>
        <v>0</v>
      </c>
      <c r="F51" s="25">
        <f t="shared" si="22"/>
        <v>0</v>
      </c>
      <c r="G51" s="25">
        <f t="shared" si="22"/>
        <v>0</v>
      </c>
      <c r="H51" s="25">
        <f t="shared" si="22"/>
        <v>0</v>
      </c>
      <c r="I51" s="25">
        <f t="shared" si="22"/>
        <v>0</v>
      </c>
      <c r="J51" s="25">
        <f t="shared" si="22"/>
        <v>0</v>
      </c>
      <c r="K51" s="25">
        <f t="shared" si="22"/>
        <v>0</v>
      </c>
      <c r="L51" s="37" t="str">
        <f t="shared" si="18"/>
        <v/>
      </c>
      <c r="N51" s="31"/>
      <c r="O51" s="35"/>
    </row>
    <row r="52" spans="1:15">
      <c r="A52" s="21" t="s">
        <v>24</v>
      </c>
      <c r="B52" s="22">
        <f t="shared" si="15"/>
        <v>0</v>
      </c>
      <c r="C52" s="22">
        <f t="shared" si="15"/>
        <v>0</v>
      </c>
      <c r="D52" s="22">
        <f t="shared" ref="D52:K52" si="23">+D53+D54</f>
        <v>0</v>
      </c>
      <c r="E52" s="22">
        <f t="shared" si="23"/>
        <v>0</v>
      </c>
      <c r="F52" s="22">
        <f t="shared" si="23"/>
        <v>0</v>
      </c>
      <c r="G52" s="22">
        <f t="shared" si="23"/>
        <v>0</v>
      </c>
      <c r="H52" s="22">
        <f t="shared" si="23"/>
        <v>0</v>
      </c>
      <c r="I52" s="22">
        <f t="shared" si="23"/>
        <v>0</v>
      </c>
      <c r="J52" s="22">
        <f t="shared" si="23"/>
        <v>0</v>
      </c>
      <c r="K52" s="22">
        <f t="shared" si="23"/>
        <v>0</v>
      </c>
      <c r="L52" s="23" t="str">
        <f t="shared" si="18"/>
        <v/>
      </c>
      <c r="N52" s="31"/>
      <c r="O52" s="35"/>
    </row>
    <row r="53" spans="1:15">
      <c r="A53" s="28" t="s">
        <v>25</v>
      </c>
      <c r="B53" s="25">
        <f t="shared" si="15"/>
        <v>0</v>
      </c>
      <c r="C53" s="25">
        <f t="shared" si="15"/>
        <v>0</v>
      </c>
      <c r="D53" s="25">
        <f t="shared" ref="D53:K54" si="24">+D143+D173+D203</f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8"/>
        <v/>
      </c>
      <c r="N53" s="31"/>
      <c r="O53" s="35"/>
    </row>
    <row r="54" spans="1:15">
      <c r="A54" s="28" t="s">
        <v>26</v>
      </c>
      <c r="B54" s="25">
        <f t="shared" si="15"/>
        <v>0</v>
      </c>
      <c r="C54" s="25">
        <f t="shared" si="15"/>
        <v>0</v>
      </c>
      <c r="D54" s="25">
        <f t="shared" si="24"/>
        <v>0</v>
      </c>
      <c r="E54" s="25">
        <f t="shared" si="24"/>
        <v>0</v>
      </c>
      <c r="F54" s="25">
        <f t="shared" si="24"/>
        <v>0</v>
      </c>
      <c r="G54" s="25">
        <f t="shared" si="24"/>
        <v>0</v>
      </c>
      <c r="H54" s="25">
        <f t="shared" si="24"/>
        <v>0</v>
      </c>
      <c r="I54" s="25">
        <f t="shared" si="24"/>
        <v>0</v>
      </c>
      <c r="J54" s="25">
        <f t="shared" si="24"/>
        <v>0</v>
      </c>
      <c r="K54" s="25">
        <f t="shared" si="24"/>
        <v>0</v>
      </c>
      <c r="L54" s="37" t="str">
        <f t="shared" si="18"/>
        <v/>
      </c>
      <c r="N54" s="31"/>
      <c r="O54" s="35"/>
    </row>
    <row r="55" spans="1:15">
      <c r="A55" s="21" t="s">
        <v>27</v>
      </c>
      <c r="B55" s="22">
        <f t="shared" si="15"/>
        <v>0</v>
      </c>
      <c r="C55" s="22">
        <f t="shared" si="15"/>
        <v>0</v>
      </c>
      <c r="D55" s="22">
        <f t="shared" ref="D55:K55" si="25">SUM(D56:D59)</f>
        <v>0</v>
      </c>
      <c r="E55" s="22">
        <f t="shared" si="25"/>
        <v>0</v>
      </c>
      <c r="F55" s="22">
        <f t="shared" si="25"/>
        <v>0</v>
      </c>
      <c r="G55" s="22">
        <f t="shared" si="25"/>
        <v>0</v>
      </c>
      <c r="H55" s="22">
        <f t="shared" si="25"/>
        <v>0</v>
      </c>
      <c r="I55" s="22">
        <f t="shared" si="25"/>
        <v>0</v>
      </c>
      <c r="J55" s="22">
        <f t="shared" si="25"/>
        <v>0</v>
      </c>
      <c r="K55" s="22">
        <f t="shared" si="25"/>
        <v>0</v>
      </c>
      <c r="L55" s="23" t="str">
        <f t="shared" si="18"/>
        <v/>
      </c>
      <c r="N55" s="31"/>
      <c r="O55" s="35"/>
    </row>
    <row r="56" spans="1:15">
      <c r="A56" s="51" t="s">
        <v>78</v>
      </c>
      <c r="B56" s="68">
        <f t="shared" si="15"/>
        <v>0</v>
      </c>
      <c r="C56" s="68">
        <f t="shared" si="15"/>
        <v>0</v>
      </c>
      <c r="D56" s="68">
        <f>+D146+D295</f>
        <v>0</v>
      </c>
      <c r="E56" s="68">
        <f t="shared" ref="E56:K56" si="26">+E146+E295</f>
        <v>0</v>
      </c>
      <c r="F56" s="68">
        <f t="shared" si="26"/>
        <v>0</v>
      </c>
      <c r="G56" s="68">
        <f t="shared" si="26"/>
        <v>0</v>
      </c>
      <c r="H56" s="68">
        <f t="shared" si="26"/>
        <v>0</v>
      </c>
      <c r="I56" s="68">
        <f t="shared" si="26"/>
        <v>0</v>
      </c>
      <c r="J56" s="68">
        <f t="shared" si="26"/>
        <v>0</v>
      </c>
      <c r="K56" s="68">
        <f t="shared" si="26"/>
        <v>0</v>
      </c>
      <c r="L56" s="69" t="str">
        <f t="shared" si="18"/>
        <v/>
      </c>
      <c r="N56" s="31"/>
      <c r="O56" s="35"/>
    </row>
    <row r="57" spans="1:15">
      <c r="A57" s="51" t="s">
        <v>124</v>
      </c>
      <c r="B57" s="68">
        <f t="shared" si="15"/>
        <v>0</v>
      </c>
      <c r="C57" s="68">
        <f t="shared" si="15"/>
        <v>0</v>
      </c>
      <c r="D57" s="51">
        <f t="shared" ref="D57:K57" si="27">+D206</f>
        <v>0</v>
      </c>
      <c r="E57" s="51">
        <f t="shared" si="27"/>
        <v>0</v>
      </c>
      <c r="F57" s="51">
        <f t="shared" si="27"/>
        <v>0</v>
      </c>
      <c r="G57" s="51">
        <f t="shared" si="27"/>
        <v>0</v>
      </c>
      <c r="H57" s="51">
        <f t="shared" si="27"/>
        <v>0</v>
      </c>
      <c r="I57" s="51">
        <f t="shared" si="27"/>
        <v>0</v>
      </c>
      <c r="J57" s="51">
        <f t="shared" si="27"/>
        <v>0</v>
      </c>
      <c r="K57" s="51">
        <f t="shared" si="27"/>
        <v>0</v>
      </c>
      <c r="L57" s="69" t="str">
        <f t="shared" si="18"/>
        <v/>
      </c>
      <c r="N57" s="31"/>
      <c r="O57" s="35"/>
    </row>
    <row r="58" spans="1:15" ht="37.5">
      <c r="A58" s="51" t="s">
        <v>98</v>
      </c>
      <c r="B58" s="68">
        <f t="shared" si="15"/>
        <v>0</v>
      </c>
      <c r="C58" s="68">
        <f t="shared" si="15"/>
        <v>0</v>
      </c>
      <c r="D58" s="68">
        <v>0</v>
      </c>
      <c r="E58" s="68">
        <v>0</v>
      </c>
      <c r="F58" s="68">
        <v>0</v>
      </c>
      <c r="G58" s="68">
        <v>0</v>
      </c>
      <c r="H58" s="68">
        <v>0</v>
      </c>
      <c r="I58" s="68">
        <v>0</v>
      </c>
      <c r="J58" s="68">
        <v>0</v>
      </c>
      <c r="K58" s="68">
        <v>0</v>
      </c>
      <c r="L58" s="69" t="str">
        <f t="shared" si="18"/>
        <v/>
      </c>
      <c r="N58" s="31"/>
      <c r="O58" s="35"/>
    </row>
    <row r="59" spans="1:15" ht="38.25" thickBot="1">
      <c r="A59" s="51" t="s">
        <v>88</v>
      </c>
      <c r="B59" s="68">
        <f t="shared" si="15"/>
        <v>0</v>
      </c>
      <c r="C59" s="68">
        <f t="shared" si="15"/>
        <v>0</v>
      </c>
      <c r="D59" s="68">
        <f t="shared" ref="D59:K59" si="28">+D149+D179+D209+D298</f>
        <v>0</v>
      </c>
      <c r="E59" s="68">
        <f t="shared" si="28"/>
        <v>0</v>
      </c>
      <c r="F59" s="68">
        <f t="shared" si="28"/>
        <v>0</v>
      </c>
      <c r="G59" s="68">
        <f t="shared" si="28"/>
        <v>0</v>
      </c>
      <c r="H59" s="68">
        <f t="shared" si="28"/>
        <v>0</v>
      </c>
      <c r="I59" s="68">
        <f t="shared" si="28"/>
        <v>0</v>
      </c>
      <c r="J59" s="68">
        <f t="shared" si="28"/>
        <v>0</v>
      </c>
      <c r="K59" s="68">
        <f t="shared" si="28"/>
        <v>0</v>
      </c>
      <c r="L59" s="70" t="str">
        <f t="shared" si="18"/>
        <v/>
      </c>
      <c r="N59" s="31"/>
      <c r="O59" s="35"/>
    </row>
    <row r="60" spans="1:15">
      <c r="A60" s="29" t="s">
        <v>32</v>
      </c>
      <c r="B60" s="30">
        <f t="shared" ref="B60:K60" si="29">+B47+B42</f>
        <v>0</v>
      </c>
      <c r="C60" s="30">
        <f t="shared" si="29"/>
        <v>0</v>
      </c>
      <c r="D60" s="30">
        <f t="shared" si="29"/>
        <v>0</v>
      </c>
      <c r="E60" s="30">
        <f t="shared" si="29"/>
        <v>0</v>
      </c>
      <c r="F60" s="30">
        <f t="shared" si="29"/>
        <v>0</v>
      </c>
      <c r="G60" s="30">
        <f t="shared" si="29"/>
        <v>0</v>
      </c>
      <c r="H60" s="30">
        <f t="shared" si="29"/>
        <v>0</v>
      </c>
      <c r="I60" s="30">
        <f t="shared" si="29"/>
        <v>0</v>
      </c>
      <c r="J60" s="30">
        <f t="shared" si="29"/>
        <v>0</v>
      </c>
      <c r="K60" s="30">
        <f t="shared" si="29"/>
        <v>0</v>
      </c>
      <c r="L60" s="39" t="str">
        <f t="shared" si="18"/>
        <v/>
      </c>
      <c r="N60" s="31"/>
      <c r="O60" s="35"/>
    </row>
    <row r="61" spans="1:15">
      <c r="N61" s="31"/>
      <c r="O61" s="35"/>
    </row>
    <row r="62" spans="1:15">
      <c r="A62" s="1"/>
      <c r="B62" s="1"/>
      <c r="C62" s="1"/>
      <c r="D62" s="1"/>
      <c r="E62" s="1"/>
      <c r="F62" s="1"/>
      <c r="G62" s="1"/>
      <c r="H62" s="1"/>
      <c r="I62" s="1"/>
      <c r="J62" s="2"/>
      <c r="K62" s="153" t="s">
        <v>0</v>
      </c>
      <c r="L62" s="153"/>
      <c r="N62" s="31"/>
      <c r="O62" s="35"/>
    </row>
    <row r="63" spans="1:15">
      <c r="A63" s="154" t="s">
        <v>142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N63" s="31"/>
      <c r="O63" s="35"/>
    </row>
    <row r="64" spans="1:15">
      <c r="A64" s="3"/>
      <c r="B64" s="3"/>
      <c r="C64" s="3"/>
      <c r="D64" s="3"/>
      <c r="E64" s="3"/>
      <c r="F64" s="3"/>
      <c r="G64" s="3"/>
      <c r="H64" s="3"/>
      <c r="I64" s="3"/>
      <c r="J64" s="3"/>
      <c r="K64" s="155" t="s">
        <v>1</v>
      </c>
      <c r="L64" s="155"/>
      <c r="N64" s="31"/>
      <c r="O64" s="35"/>
    </row>
    <row r="65" spans="1:15">
      <c r="A65" s="156" t="s">
        <v>35</v>
      </c>
      <c r="B65" s="156"/>
      <c r="C65" s="156"/>
      <c r="D65" s="156"/>
      <c r="E65" s="157" t="s">
        <v>2</v>
      </c>
      <c r="F65" s="157"/>
      <c r="G65" s="157"/>
      <c r="H65" s="157"/>
      <c r="I65" s="157"/>
      <c r="J65" s="157"/>
      <c r="K65" s="157"/>
      <c r="L65" s="158"/>
      <c r="N65" s="31"/>
      <c r="O65" s="35"/>
    </row>
    <row r="66" spans="1:15">
      <c r="A66" s="159" t="str">
        <f>+A36</f>
        <v>หน่วยงาน : สำนักงานอธิการบดี</v>
      </c>
      <c r="B66" s="160"/>
      <c r="C66" s="160"/>
      <c r="D66" s="161"/>
      <c r="E66" s="182" t="s">
        <v>3</v>
      </c>
      <c r="F66" s="182"/>
      <c r="G66" s="182"/>
      <c r="H66" s="4"/>
      <c r="I66" s="4"/>
      <c r="J66" s="4"/>
      <c r="K66" s="4"/>
      <c r="L66" s="5"/>
      <c r="N66" s="31"/>
      <c r="O66" s="35"/>
    </row>
    <row r="67" spans="1:15">
      <c r="A67" s="6"/>
      <c r="B67" s="7"/>
      <c r="C67" s="7"/>
      <c r="D67" s="8"/>
      <c r="E67" s="183" t="s">
        <v>4</v>
      </c>
      <c r="F67" s="183"/>
      <c r="G67" s="183"/>
      <c r="H67" s="9"/>
      <c r="I67" s="9"/>
      <c r="J67" s="9"/>
      <c r="K67" s="9"/>
      <c r="L67" s="10"/>
      <c r="N67" s="31"/>
      <c r="O67" s="35"/>
    </row>
    <row r="68" spans="1:15">
      <c r="A68" s="11"/>
      <c r="B68" s="12"/>
      <c r="C68" s="12"/>
      <c r="D68" s="12"/>
      <c r="E68" s="13"/>
      <c r="F68" s="13"/>
      <c r="G68" s="13"/>
      <c r="H68" s="14"/>
      <c r="I68" s="14"/>
      <c r="J68" s="14"/>
      <c r="K68" s="14"/>
      <c r="L68" s="15"/>
      <c r="N68" s="31"/>
      <c r="O68" s="35"/>
    </row>
    <row r="69" spans="1:15">
      <c r="A69" s="7" t="s">
        <v>5</v>
      </c>
      <c r="B69" s="7"/>
      <c r="C69" s="7"/>
      <c r="D69" s="7"/>
      <c r="E69" s="9"/>
      <c r="F69" s="9"/>
      <c r="G69" s="9"/>
      <c r="H69" s="9"/>
      <c r="I69" s="9"/>
      <c r="J69" s="9"/>
      <c r="K69" s="9"/>
      <c r="L69" s="9"/>
      <c r="N69" s="31"/>
      <c r="O69" s="35"/>
    </row>
    <row r="70" spans="1:15">
      <c r="A70" s="16" t="s">
        <v>6</v>
      </c>
      <c r="B70" s="151" t="s">
        <v>7</v>
      </c>
      <c r="C70" s="152"/>
      <c r="D70" s="151" t="s">
        <v>8</v>
      </c>
      <c r="E70" s="152"/>
      <c r="F70" s="151" t="s">
        <v>9</v>
      </c>
      <c r="G70" s="152"/>
      <c r="H70" s="151" t="s">
        <v>10</v>
      </c>
      <c r="I70" s="152"/>
      <c r="J70" s="151" t="s">
        <v>11</v>
      </c>
      <c r="K70" s="152"/>
      <c r="L70" s="17" t="s">
        <v>12</v>
      </c>
      <c r="N70" s="31"/>
      <c r="O70" s="35"/>
    </row>
    <row r="71" spans="1:15">
      <c r="A71" s="18"/>
      <c r="B71" s="19" t="s">
        <v>13</v>
      </c>
      <c r="C71" s="19" t="s">
        <v>14</v>
      </c>
      <c r="D71" s="19" t="s">
        <v>13</v>
      </c>
      <c r="E71" s="19" t="s">
        <v>14</v>
      </c>
      <c r="F71" s="19" t="s">
        <v>13</v>
      </c>
      <c r="G71" s="19" t="s">
        <v>14</v>
      </c>
      <c r="H71" s="19" t="s">
        <v>13</v>
      </c>
      <c r="I71" s="19" t="s">
        <v>14</v>
      </c>
      <c r="J71" s="19" t="s">
        <v>13</v>
      </c>
      <c r="K71" s="19" t="s">
        <v>14</v>
      </c>
      <c r="L71" s="20" t="s">
        <v>15</v>
      </c>
      <c r="N71" s="31"/>
      <c r="O71" s="35"/>
    </row>
    <row r="72" spans="1:15">
      <c r="A72" s="21" t="s">
        <v>16</v>
      </c>
      <c r="B72" s="22">
        <f t="shared" ref="B72:C89" si="30">+D72+F72+H72+J72</f>
        <v>0</v>
      </c>
      <c r="C72" s="22">
        <f t="shared" si="30"/>
        <v>0</v>
      </c>
      <c r="D72" s="22">
        <f t="shared" ref="D72:K72" si="31">SUM(D73:D75)</f>
        <v>0</v>
      </c>
      <c r="E72" s="22">
        <f t="shared" si="31"/>
        <v>0</v>
      </c>
      <c r="F72" s="22">
        <f t="shared" si="31"/>
        <v>0</v>
      </c>
      <c r="G72" s="22">
        <f t="shared" si="31"/>
        <v>0</v>
      </c>
      <c r="H72" s="22">
        <f t="shared" si="31"/>
        <v>0</v>
      </c>
      <c r="I72" s="22">
        <f t="shared" si="31"/>
        <v>0</v>
      </c>
      <c r="J72" s="22">
        <f t="shared" si="31"/>
        <v>0</v>
      </c>
      <c r="K72" s="22">
        <f t="shared" si="31"/>
        <v>0</v>
      </c>
      <c r="L72" s="23" t="str">
        <f>IF(C72&gt;0,FIXED(C72/B72*100,2),"")</f>
        <v/>
      </c>
      <c r="N72" s="31"/>
      <c r="O72" s="35"/>
    </row>
    <row r="73" spans="1:15">
      <c r="A73" s="24" t="s">
        <v>17</v>
      </c>
      <c r="B73" s="25">
        <f t="shared" si="30"/>
        <v>0</v>
      </c>
      <c r="C73" s="25">
        <f t="shared" si="30"/>
        <v>0</v>
      </c>
      <c r="D73" s="25">
        <f t="shared" ref="D73:K75" si="32">+D223+D312</f>
        <v>0</v>
      </c>
      <c r="E73" s="25">
        <f t="shared" si="32"/>
        <v>0</v>
      </c>
      <c r="F73" s="25">
        <f t="shared" si="32"/>
        <v>0</v>
      </c>
      <c r="G73" s="25">
        <f t="shared" si="32"/>
        <v>0</v>
      </c>
      <c r="H73" s="25">
        <f t="shared" si="32"/>
        <v>0</v>
      </c>
      <c r="I73" s="25">
        <f t="shared" si="32"/>
        <v>0</v>
      </c>
      <c r="J73" s="25">
        <f t="shared" si="32"/>
        <v>0</v>
      </c>
      <c r="K73" s="25">
        <f t="shared" si="32"/>
        <v>0</v>
      </c>
      <c r="L73" s="37" t="str">
        <f t="shared" ref="L73:L90" si="33">IF(C73&gt;0,FIXED(C73/B73*100,2),"")</f>
        <v/>
      </c>
      <c r="N73" s="31"/>
      <c r="O73" s="35"/>
    </row>
    <row r="74" spans="1:15">
      <c r="A74" s="24" t="s">
        <v>18</v>
      </c>
      <c r="B74" s="25">
        <f t="shared" si="30"/>
        <v>0</v>
      </c>
      <c r="C74" s="25">
        <f t="shared" si="30"/>
        <v>0</v>
      </c>
      <c r="D74" s="25">
        <f t="shared" si="32"/>
        <v>0</v>
      </c>
      <c r="E74" s="25">
        <f t="shared" si="32"/>
        <v>0</v>
      </c>
      <c r="F74" s="25">
        <f t="shared" si="32"/>
        <v>0</v>
      </c>
      <c r="G74" s="25">
        <f t="shared" si="32"/>
        <v>0</v>
      </c>
      <c r="H74" s="25">
        <f t="shared" si="32"/>
        <v>0</v>
      </c>
      <c r="I74" s="25">
        <f t="shared" si="32"/>
        <v>0</v>
      </c>
      <c r="J74" s="25">
        <f t="shared" si="32"/>
        <v>0</v>
      </c>
      <c r="K74" s="25">
        <f t="shared" si="32"/>
        <v>0</v>
      </c>
      <c r="L74" s="37" t="str">
        <f t="shared" si="33"/>
        <v/>
      </c>
      <c r="N74" s="31"/>
      <c r="O74" s="35"/>
    </row>
    <row r="75" spans="1:15">
      <c r="A75" s="24" t="s">
        <v>140</v>
      </c>
      <c r="B75" s="25">
        <f t="shared" si="30"/>
        <v>0</v>
      </c>
      <c r="C75" s="25">
        <f t="shared" si="30"/>
        <v>0</v>
      </c>
      <c r="D75" s="25">
        <f t="shared" si="32"/>
        <v>0</v>
      </c>
      <c r="E75" s="25">
        <f t="shared" si="32"/>
        <v>0</v>
      </c>
      <c r="F75" s="25">
        <f t="shared" si="32"/>
        <v>0</v>
      </c>
      <c r="G75" s="25">
        <f t="shared" si="32"/>
        <v>0</v>
      </c>
      <c r="H75" s="25">
        <f t="shared" si="32"/>
        <v>0</v>
      </c>
      <c r="I75" s="25">
        <f t="shared" si="32"/>
        <v>0</v>
      </c>
      <c r="J75" s="25">
        <f t="shared" si="32"/>
        <v>0</v>
      </c>
      <c r="K75" s="25">
        <f t="shared" si="32"/>
        <v>0</v>
      </c>
      <c r="L75" s="37" t="str">
        <f t="shared" si="33"/>
        <v/>
      </c>
      <c r="N75" s="31"/>
      <c r="O75" s="35"/>
    </row>
    <row r="76" spans="1:15">
      <c r="A76" s="21" t="s">
        <v>19</v>
      </c>
      <c r="B76" s="22">
        <f t="shared" si="30"/>
        <v>0</v>
      </c>
      <c r="C76" s="22">
        <f t="shared" si="30"/>
        <v>0</v>
      </c>
      <c r="D76" s="22">
        <f t="shared" ref="D76:K76" si="34">+D77</f>
        <v>0</v>
      </c>
      <c r="E76" s="22">
        <f t="shared" si="34"/>
        <v>0</v>
      </c>
      <c r="F76" s="22">
        <f t="shared" si="34"/>
        <v>0</v>
      </c>
      <c r="G76" s="22">
        <f t="shared" si="34"/>
        <v>0</v>
      </c>
      <c r="H76" s="22">
        <f t="shared" si="34"/>
        <v>0</v>
      </c>
      <c r="I76" s="22">
        <f t="shared" si="34"/>
        <v>0</v>
      </c>
      <c r="J76" s="22">
        <f t="shared" si="34"/>
        <v>0</v>
      </c>
      <c r="K76" s="22">
        <f t="shared" si="34"/>
        <v>0</v>
      </c>
      <c r="L76" s="23" t="str">
        <f t="shared" si="33"/>
        <v/>
      </c>
      <c r="N76" s="31"/>
      <c r="O76" s="35"/>
    </row>
    <row r="77" spans="1:15">
      <c r="A77" s="21" t="s">
        <v>20</v>
      </c>
      <c r="B77" s="22">
        <f t="shared" si="30"/>
        <v>0</v>
      </c>
      <c r="C77" s="22">
        <f t="shared" si="30"/>
        <v>0</v>
      </c>
      <c r="D77" s="22">
        <f t="shared" ref="D77:K77" si="35">+D78+D81+D82+D85</f>
        <v>0</v>
      </c>
      <c r="E77" s="22">
        <f t="shared" si="35"/>
        <v>0</v>
      </c>
      <c r="F77" s="22">
        <f t="shared" si="35"/>
        <v>0</v>
      </c>
      <c r="G77" s="22">
        <f t="shared" si="35"/>
        <v>0</v>
      </c>
      <c r="H77" s="22">
        <f t="shared" si="35"/>
        <v>0</v>
      </c>
      <c r="I77" s="22">
        <f t="shared" si="35"/>
        <v>0</v>
      </c>
      <c r="J77" s="22">
        <f t="shared" si="35"/>
        <v>0</v>
      </c>
      <c r="K77" s="22">
        <f t="shared" si="35"/>
        <v>0</v>
      </c>
      <c r="L77" s="23" t="str">
        <f t="shared" si="33"/>
        <v/>
      </c>
      <c r="N77" s="31"/>
      <c r="O77" s="35"/>
    </row>
    <row r="78" spans="1:15">
      <c r="A78" s="21" t="s">
        <v>21</v>
      </c>
      <c r="B78" s="22">
        <f t="shared" si="30"/>
        <v>0</v>
      </c>
      <c r="C78" s="22">
        <f t="shared" si="30"/>
        <v>0</v>
      </c>
      <c r="D78" s="22">
        <f t="shared" ref="D78:K78" si="36">+D79+D80</f>
        <v>0</v>
      </c>
      <c r="E78" s="22">
        <f t="shared" si="36"/>
        <v>0</v>
      </c>
      <c r="F78" s="22">
        <f t="shared" si="36"/>
        <v>0</v>
      </c>
      <c r="G78" s="22">
        <f t="shared" si="36"/>
        <v>0</v>
      </c>
      <c r="H78" s="22">
        <f t="shared" si="36"/>
        <v>0</v>
      </c>
      <c r="I78" s="22">
        <f t="shared" si="36"/>
        <v>0</v>
      </c>
      <c r="J78" s="22">
        <f t="shared" si="36"/>
        <v>0</v>
      </c>
      <c r="K78" s="22">
        <f t="shared" si="36"/>
        <v>0</v>
      </c>
      <c r="L78" s="23" t="str">
        <f t="shared" si="33"/>
        <v/>
      </c>
      <c r="N78" s="31"/>
      <c r="O78" s="35"/>
    </row>
    <row r="79" spans="1:15">
      <c r="A79" s="24" t="s">
        <v>22</v>
      </c>
      <c r="B79" s="25">
        <f t="shared" si="30"/>
        <v>0</v>
      </c>
      <c r="C79" s="25">
        <f t="shared" si="30"/>
        <v>0</v>
      </c>
      <c r="D79" s="25">
        <f t="shared" ref="D79:K81" si="37">+D229+D318</f>
        <v>0</v>
      </c>
      <c r="E79" s="25">
        <f t="shared" si="37"/>
        <v>0</v>
      </c>
      <c r="F79" s="25">
        <f t="shared" si="37"/>
        <v>0</v>
      </c>
      <c r="G79" s="25">
        <f t="shared" si="37"/>
        <v>0</v>
      </c>
      <c r="H79" s="25">
        <f t="shared" si="37"/>
        <v>0</v>
      </c>
      <c r="I79" s="25">
        <f t="shared" si="37"/>
        <v>0</v>
      </c>
      <c r="J79" s="25">
        <f t="shared" si="37"/>
        <v>0</v>
      </c>
      <c r="K79" s="25">
        <f t="shared" si="37"/>
        <v>0</v>
      </c>
      <c r="L79" s="37" t="str">
        <f t="shared" si="33"/>
        <v/>
      </c>
      <c r="N79" s="31"/>
      <c r="O79" s="35"/>
    </row>
    <row r="80" spans="1:15">
      <c r="A80" s="26" t="s">
        <v>23</v>
      </c>
      <c r="B80" s="25">
        <f t="shared" si="30"/>
        <v>0</v>
      </c>
      <c r="C80" s="25">
        <f t="shared" si="30"/>
        <v>0</v>
      </c>
      <c r="D80" s="25">
        <f t="shared" si="37"/>
        <v>0</v>
      </c>
      <c r="E80" s="25">
        <f t="shared" si="37"/>
        <v>0</v>
      </c>
      <c r="F80" s="25">
        <f t="shared" si="37"/>
        <v>0</v>
      </c>
      <c r="G80" s="25">
        <f t="shared" si="37"/>
        <v>0</v>
      </c>
      <c r="H80" s="25">
        <f t="shared" si="37"/>
        <v>0</v>
      </c>
      <c r="I80" s="25">
        <f t="shared" si="37"/>
        <v>0</v>
      </c>
      <c r="J80" s="25">
        <f t="shared" si="37"/>
        <v>0</v>
      </c>
      <c r="K80" s="25">
        <f t="shared" si="37"/>
        <v>0</v>
      </c>
      <c r="L80" s="37" t="str">
        <f t="shared" si="33"/>
        <v/>
      </c>
      <c r="N80" s="31"/>
      <c r="O80" s="35"/>
    </row>
    <row r="81" spans="1:15">
      <c r="A81" s="24" t="s">
        <v>141</v>
      </c>
      <c r="B81" s="25">
        <f t="shared" si="30"/>
        <v>0</v>
      </c>
      <c r="C81" s="25">
        <f t="shared" si="30"/>
        <v>0</v>
      </c>
      <c r="D81" s="25">
        <f t="shared" si="37"/>
        <v>0</v>
      </c>
      <c r="E81" s="25">
        <f t="shared" si="37"/>
        <v>0</v>
      </c>
      <c r="F81" s="25">
        <f t="shared" si="37"/>
        <v>0</v>
      </c>
      <c r="G81" s="25">
        <f t="shared" si="37"/>
        <v>0</v>
      </c>
      <c r="H81" s="25">
        <f t="shared" si="37"/>
        <v>0</v>
      </c>
      <c r="I81" s="25">
        <f t="shared" si="37"/>
        <v>0</v>
      </c>
      <c r="J81" s="25">
        <f t="shared" si="37"/>
        <v>0</v>
      </c>
      <c r="K81" s="25">
        <f t="shared" si="37"/>
        <v>0</v>
      </c>
      <c r="L81" s="37" t="str">
        <f t="shared" si="33"/>
        <v/>
      </c>
      <c r="N81" s="31"/>
      <c r="O81" s="35"/>
    </row>
    <row r="82" spans="1:15">
      <c r="A82" s="21" t="s">
        <v>24</v>
      </c>
      <c r="B82" s="22">
        <f t="shared" si="30"/>
        <v>0</v>
      </c>
      <c r="C82" s="22">
        <f t="shared" si="30"/>
        <v>0</v>
      </c>
      <c r="D82" s="22">
        <f t="shared" ref="D82:K82" si="38">+D83+D84</f>
        <v>0</v>
      </c>
      <c r="E82" s="22">
        <f t="shared" si="38"/>
        <v>0</v>
      </c>
      <c r="F82" s="22">
        <f t="shared" si="38"/>
        <v>0</v>
      </c>
      <c r="G82" s="22">
        <f t="shared" si="38"/>
        <v>0</v>
      </c>
      <c r="H82" s="22">
        <f t="shared" si="38"/>
        <v>0</v>
      </c>
      <c r="I82" s="22">
        <f t="shared" si="38"/>
        <v>0</v>
      </c>
      <c r="J82" s="22">
        <f t="shared" si="38"/>
        <v>0</v>
      </c>
      <c r="K82" s="22">
        <f t="shared" si="38"/>
        <v>0</v>
      </c>
      <c r="L82" s="23" t="str">
        <f t="shared" si="33"/>
        <v/>
      </c>
      <c r="N82" s="31"/>
      <c r="O82" s="35"/>
    </row>
    <row r="83" spans="1:15">
      <c r="A83" s="28" t="s">
        <v>25</v>
      </c>
      <c r="B83" s="25">
        <f t="shared" si="30"/>
        <v>0</v>
      </c>
      <c r="C83" s="25">
        <f t="shared" si="30"/>
        <v>0</v>
      </c>
      <c r="D83" s="25">
        <f t="shared" ref="D83:K84" si="39">+D233+D322</f>
        <v>0</v>
      </c>
      <c r="E83" s="25">
        <f t="shared" si="39"/>
        <v>0</v>
      </c>
      <c r="F83" s="25">
        <f t="shared" si="39"/>
        <v>0</v>
      </c>
      <c r="G83" s="25">
        <f t="shared" si="39"/>
        <v>0</v>
      </c>
      <c r="H83" s="25">
        <f t="shared" si="39"/>
        <v>0</v>
      </c>
      <c r="I83" s="25">
        <f t="shared" si="39"/>
        <v>0</v>
      </c>
      <c r="J83" s="25">
        <f t="shared" si="39"/>
        <v>0</v>
      </c>
      <c r="K83" s="25">
        <f t="shared" si="39"/>
        <v>0</v>
      </c>
      <c r="L83" s="37" t="str">
        <f t="shared" si="33"/>
        <v/>
      </c>
      <c r="N83" s="31"/>
      <c r="O83" s="35"/>
    </row>
    <row r="84" spans="1:15">
      <c r="A84" s="28" t="s">
        <v>26</v>
      </c>
      <c r="B84" s="25">
        <f t="shared" si="30"/>
        <v>0</v>
      </c>
      <c r="C84" s="25">
        <f t="shared" si="30"/>
        <v>0</v>
      </c>
      <c r="D84" s="25">
        <f t="shared" si="39"/>
        <v>0</v>
      </c>
      <c r="E84" s="25">
        <f t="shared" si="39"/>
        <v>0</v>
      </c>
      <c r="F84" s="25">
        <f t="shared" si="39"/>
        <v>0</v>
      </c>
      <c r="G84" s="25">
        <f t="shared" si="39"/>
        <v>0</v>
      </c>
      <c r="H84" s="25">
        <f t="shared" si="39"/>
        <v>0</v>
      </c>
      <c r="I84" s="25">
        <f t="shared" si="39"/>
        <v>0</v>
      </c>
      <c r="J84" s="25">
        <f t="shared" si="39"/>
        <v>0</v>
      </c>
      <c r="K84" s="25">
        <f t="shared" si="39"/>
        <v>0</v>
      </c>
      <c r="L84" s="37" t="str">
        <f t="shared" si="33"/>
        <v/>
      </c>
      <c r="N84" s="31"/>
      <c r="O84" s="35"/>
    </row>
    <row r="85" spans="1:15">
      <c r="A85" s="21" t="s">
        <v>27</v>
      </c>
      <c r="B85" s="22">
        <f t="shared" si="30"/>
        <v>0</v>
      </c>
      <c r="C85" s="22">
        <f t="shared" si="30"/>
        <v>0</v>
      </c>
      <c r="D85" s="22">
        <f t="shared" ref="D85:K85" si="40">SUM(D86:D89)</f>
        <v>0</v>
      </c>
      <c r="E85" s="22">
        <f t="shared" si="40"/>
        <v>0</v>
      </c>
      <c r="F85" s="22">
        <f t="shared" si="40"/>
        <v>0</v>
      </c>
      <c r="G85" s="22">
        <f t="shared" si="40"/>
        <v>0</v>
      </c>
      <c r="H85" s="22">
        <f t="shared" si="40"/>
        <v>0</v>
      </c>
      <c r="I85" s="22">
        <f t="shared" si="40"/>
        <v>0</v>
      </c>
      <c r="J85" s="22">
        <f t="shared" si="40"/>
        <v>0</v>
      </c>
      <c r="K85" s="22">
        <f t="shared" si="40"/>
        <v>0</v>
      </c>
      <c r="L85" s="23" t="str">
        <f t="shared" si="33"/>
        <v/>
      </c>
      <c r="N85" s="31"/>
      <c r="O85" s="35"/>
    </row>
    <row r="86" spans="1:15">
      <c r="A86" s="28" t="s">
        <v>28</v>
      </c>
      <c r="B86" s="25">
        <f t="shared" si="30"/>
        <v>0</v>
      </c>
      <c r="C86" s="25">
        <f t="shared" si="30"/>
        <v>0</v>
      </c>
      <c r="D86" s="25">
        <f t="shared" ref="D86:K89" si="41">+D236+D325</f>
        <v>0</v>
      </c>
      <c r="E86" s="25">
        <f t="shared" si="41"/>
        <v>0</v>
      </c>
      <c r="F86" s="25">
        <f t="shared" si="41"/>
        <v>0</v>
      </c>
      <c r="G86" s="25">
        <f t="shared" si="41"/>
        <v>0</v>
      </c>
      <c r="H86" s="25">
        <f t="shared" si="41"/>
        <v>0</v>
      </c>
      <c r="I86" s="25">
        <f t="shared" si="41"/>
        <v>0</v>
      </c>
      <c r="J86" s="25">
        <f t="shared" si="41"/>
        <v>0</v>
      </c>
      <c r="K86" s="25">
        <f t="shared" si="41"/>
        <v>0</v>
      </c>
      <c r="L86" s="37" t="str">
        <f t="shared" si="33"/>
        <v/>
      </c>
      <c r="N86" s="31"/>
      <c r="O86" s="35"/>
    </row>
    <row r="87" spans="1:15">
      <c r="A87" s="28" t="s">
        <v>29</v>
      </c>
      <c r="B87" s="25">
        <f t="shared" si="30"/>
        <v>0</v>
      </c>
      <c r="C87" s="25">
        <f t="shared" si="30"/>
        <v>0</v>
      </c>
      <c r="D87" s="25">
        <f t="shared" si="41"/>
        <v>0</v>
      </c>
      <c r="E87" s="25">
        <f t="shared" si="41"/>
        <v>0</v>
      </c>
      <c r="F87" s="25">
        <f t="shared" si="41"/>
        <v>0</v>
      </c>
      <c r="G87" s="25">
        <f t="shared" si="41"/>
        <v>0</v>
      </c>
      <c r="H87" s="25">
        <f t="shared" si="41"/>
        <v>0</v>
      </c>
      <c r="I87" s="25">
        <f t="shared" si="41"/>
        <v>0</v>
      </c>
      <c r="J87" s="25">
        <f t="shared" si="41"/>
        <v>0</v>
      </c>
      <c r="K87" s="25">
        <f t="shared" si="41"/>
        <v>0</v>
      </c>
      <c r="L87" s="37" t="str">
        <f t="shared" si="33"/>
        <v/>
      </c>
      <c r="N87" s="31"/>
      <c r="O87" s="35"/>
    </row>
    <row r="88" spans="1:15">
      <c r="A88" s="28" t="s">
        <v>30</v>
      </c>
      <c r="B88" s="25">
        <f t="shared" si="30"/>
        <v>0</v>
      </c>
      <c r="C88" s="25">
        <f t="shared" si="30"/>
        <v>0</v>
      </c>
      <c r="D88" s="25">
        <f t="shared" si="41"/>
        <v>0</v>
      </c>
      <c r="E88" s="25">
        <f t="shared" si="41"/>
        <v>0</v>
      </c>
      <c r="F88" s="25">
        <f t="shared" si="41"/>
        <v>0</v>
      </c>
      <c r="G88" s="25">
        <f t="shared" si="41"/>
        <v>0</v>
      </c>
      <c r="H88" s="25">
        <f t="shared" si="41"/>
        <v>0</v>
      </c>
      <c r="I88" s="25">
        <f t="shared" si="41"/>
        <v>0</v>
      </c>
      <c r="J88" s="25">
        <f t="shared" si="41"/>
        <v>0</v>
      </c>
      <c r="K88" s="25">
        <f t="shared" si="41"/>
        <v>0</v>
      </c>
      <c r="L88" s="37" t="str">
        <f t="shared" si="33"/>
        <v/>
      </c>
      <c r="N88" s="31"/>
      <c r="O88" s="35"/>
    </row>
    <row r="89" spans="1:15" ht="19.5" thickBot="1">
      <c r="A89" s="28" t="s">
        <v>31</v>
      </c>
      <c r="B89" s="25">
        <f t="shared" si="30"/>
        <v>0</v>
      </c>
      <c r="C89" s="25">
        <f t="shared" si="30"/>
        <v>0</v>
      </c>
      <c r="D89" s="25">
        <f t="shared" si="41"/>
        <v>0</v>
      </c>
      <c r="E89" s="25">
        <f t="shared" si="41"/>
        <v>0</v>
      </c>
      <c r="F89" s="25">
        <f t="shared" si="41"/>
        <v>0</v>
      </c>
      <c r="G89" s="25">
        <f t="shared" si="41"/>
        <v>0</v>
      </c>
      <c r="H89" s="25">
        <f t="shared" si="41"/>
        <v>0</v>
      </c>
      <c r="I89" s="25">
        <f t="shared" si="41"/>
        <v>0</v>
      </c>
      <c r="J89" s="25">
        <f t="shared" si="41"/>
        <v>0</v>
      </c>
      <c r="K89" s="25">
        <f t="shared" si="41"/>
        <v>0</v>
      </c>
      <c r="L89" s="38" t="str">
        <f t="shared" si="33"/>
        <v/>
      </c>
      <c r="N89" s="31"/>
      <c r="O89" s="35"/>
    </row>
    <row r="90" spans="1:15">
      <c r="A90" s="29" t="s">
        <v>32</v>
      </c>
      <c r="B90" s="30">
        <f t="shared" ref="B90:K90" si="42">+B77+B72</f>
        <v>0</v>
      </c>
      <c r="C90" s="30">
        <f t="shared" si="42"/>
        <v>0</v>
      </c>
      <c r="D90" s="30">
        <f t="shared" si="42"/>
        <v>0</v>
      </c>
      <c r="E90" s="30">
        <f t="shared" si="42"/>
        <v>0</v>
      </c>
      <c r="F90" s="30">
        <f t="shared" si="42"/>
        <v>0</v>
      </c>
      <c r="G90" s="30">
        <f t="shared" si="42"/>
        <v>0</v>
      </c>
      <c r="H90" s="30">
        <f t="shared" si="42"/>
        <v>0</v>
      </c>
      <c r="I90" s="30">
        <f t="shared" si="42"/>
        <v>0</v>
      </c>
      <c r="J90" s="30">
        <f t="shared" si="42"/>
        <v>0</v>
      </c>
      <c r="K90" s="30">
        <f t="shared" si="42"/>
        <v>0</v>
      </c>
      <c r="L90" s="39" t="str">
        <f t="shared" si="33"/>
        <v/>
      </c>
      <c r="N90" s="31"/>
      <c r="O90" s="35"/>
    </row>
    <row r="91" spans="1:15">
      <c r="N91" s="31"/>
      <c r="O91" s="35"/>
    </row>
    <row r="92" spans="1:15">
      <c r="A92" s="1"/>
      <c r="B92" s="1"/>
      <c r="C92" s="1"/>
      <c r="D92" s="1"/>
      <c r="E92" s="1"/>
      <c r="F92" s="1"/>
      <c r="G92" s="1"/>
      <c r="H92" s="1"/>
      <c r="I92" s="1"/>
      <c r="J92" s="2"/>
      <c r="K92" s="153" t="s">
        <v>0</v>
      </c>
      <c r="L92" s="153"/>
      <c r="N92" s="31"/>
      <c r="O92" s="35"/>
    </row>
    <row r="93" spans="1:15">
      <c r="A93" s="154" t="s">
        <v>142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N93" s="31"/>
      <c r="O93" s="35"/>
    </row>
    <row r="94" spans="1:15">
      <c r="A94" s="3"/>
      <c r="B94" s="3"/>
      <c r="C94" s="3"/>
      <c r="D94" s="3"/>
      <c r="E94" s="3"/>
      <c r="F94" s="3"/>
      <c r="G94" s="3"/>
      <c r="H94" s="3"/>
      <c r="I94" s="3"/>
      <c r="J94" s="3"/>
      <c r="K94" s="155" t="s">
        <v>1</v>
      </c>
      <c r="L94" s="155"/>
      <c r="N94" s="31"/>
      <c r="O94" s="35"/>
    </row>
    <row r="95" spans="1:15">
      <c r="A95" s="156" t="s">
        <v>44</v>
      </c>
      <c r="B95" s="156"/>
      <c r="C95" s="156"/>
      <c r="D95" s="156"/>
      <c r="E95" s="157" t="s">
        <v>2</v>
      </c>
      <c r="F95" s="157"/>
      <c r="G95" s="157"/>
      <c r="H95" s="157"/>
      <c r="I95" s="157"/>
      <c r="J95" s="157"/>
      <c r="K95" s="157"/>
      <c r="L95" s="158"/>
      <c r="N95" s="31"/>
      <c r="O95" s="35"/>
    </row>
    <row r="96" spans="1:15">
      <c r="A96" s="159" t="s">
        <v>62</v>
      </c>
      <c r="B96" s="160"/>
      <c r="C96" s="160"/>
      <c r="D96" s="161"/>
      <c r="E96" s="182" t="s">
        <v>3</v>
      </c>
      <c r="F96" s="182"/>
      <c r="G96" s="182"/>
      <c r="H96" s="4"/>
      <c r="I96" s="4"/>
      <c r="J96" s="4"/>
      <c r="K96" s="4"/>
      <c r="L96" s="5"/>
      <c r="N96" s="31"/>
      <c r="O96" s="35"/>
    </row>
    <row r="97" spans="1:15">
      <c r="A97" s="6"/>
      <c r="B97" s="7"/>
      <c r="C97" s="7"/>
      <c r="D97" s="8"/>
      <c r="E97" s="183" t="s">
        <v>4</v>
      </c>
      <c r="F97" s="183"/>
      <c r="G97" s="183"/>
      <c r="H97" s="9"/>
      <c r="I97" s="9"/>
      <c r="J97" s="9"/>
      <c r="K97" s="9"/>
      <c r="L97" s="10"/>
      <c r="N97" s="31"/>
      <c r="O97" s="35"/>
    </row>
    <row r="98" spans="1:15">
      <c r="A98" s="11"/>
      <c r="B98" s="12"/>
      <c r="C98" s="12"/>
      <c r="D98" s="12"/>
      <c r="E98" s="13"/>
      <c r="F98" s="13"/>
      <c r="G98" s="13"/>
      <c r="H98" s="14"/>
      <c r="I98" s="14"/>
      <c r="J98" s="14"/>
      <c r="K98" s="14"/>
      <c r="L98" s="15"/>
      <c r="N98" s="31"/>
      <c r="O98" s="35"/>
    </row>
    <row r="99" spans="1:15">
      <c r="A99" s="7" t="s">
        <v>5</v>
      </c>
      <c r="B99" s="7"/>
      <c r="C99" s="7"/>
      <c r="D99" s="7"/>
      <c r="E99" s="9"/>
      <c r="F99" s="9"/>
      <c r="G99" s="9"/>
      <c r="H99" s="9"/>
      <c r="I99" s="9"/>
      <c r="J99" s="9"/>
      <c r="K99" s="9"/>
      <c r="L99" s="9"/>
      <c r="N99" s="31"/>
      <c r="O99" s="35"/>
    </row>
    <row r="100" spans="1:15">
      <c r="A100" s="16" t="s">
        <v>6</v>
      </c>
      <c r="B100" s="151" t="s">
        <v>7</v>
      </c>
      <c r="C100" s="152"/>
      <c r="D100" s="151" t="s">
        <v>8</v>
      </c>
      <c r="E100" s="152"/>
      <c r="F100" s="151" t="s">
        <v>9</v>
      </c>
      <c r="G100" s="152"/>
      <c r="H100" s="151" t="s">
        <v>10</v>
      </c>
      <c r="I100" s="152"/>
      <c r="J100" s="151" t="s">
        <v>11</v>
      </c>
      <c r="K100" s="152"/>
      <c r="L100" s="17" t="s">
        <v>12</v>
      </c>
      <c r="N100" s="31"/>
      <c r="O100" s="35"/>
    </row>
    <row r="101" spans="1:15">
      <c r="A101" s="18"/>
      <c r="B101" s="19" t="s">
        <v>13</v>
      </c>
      <c r="C101" s="19" t="s">
        <v>14</v>
      </c>
      <c r="D101" s="19" t="s">
        <v>13</v>
      </c>
      <c r="E101" s="19" t="s">
        <v>14</v>
      </c>
      <c r="F101" s="19" t="s">
        <v>13</v>
      </c>
      <c r="G101" s="19" t="s">
        <v>14</v>
      </c>
      <c r="H101" s="19" t="s">
        <v>13</v>
      </c>
      <c r="I101" s="19" t="s">
        <v>14</v>
      </c>
      <c r="J101" s="19" t="s">
        <v>13</v>
      </c>
      <c r="K101" s="19" t="s">
        <v>14</v>
      </c>
      <c r="L101" s="20" t="s">
        <v>15</v>
      </c>
      <c r="N101" s="31"/>
      <c r="O101" s="35"/>
    </row>
    <row r="102" spans="1:15">
      <c r="A102" s="21" t="s">
        <v>16</v>
      </c>
      <c r="B102" s="22">
        <f t="shared" ref="B102:C119" si="43">+D102+F102+H102+J102</f>
        <v>0</v>
      </c>
      <c r="C102" s="22">
        <f t="shared" si="43"/>
        <v>0</v>
      </c>
      <c r="D102" s="22">
        <f t="shared" ref="D102:K102" si="44">SUM(D103:D105)</f>
        <v>0</v>
      </c>
      <c r="E102" s="22">
        <f t="shared" si="44"/>
        <v>0</v>
      </c>
      <c r="F102" s="22">
        <f t="shared" si="44"/>
        <v>0</v>
      </c>
      <c r="G102" s="22">
        <f t="shared" si="44"/>
        <v>0</v>
      </c>
      <c r="H102" s="22">
        <f t="shared" si="44"/>
        <v>0</v>
      </c>
      <c r="I102" s="22">
        <f t="shared" si="44"/>
        <v>0</v>
      </c>
      <c r="J102" s="22">
        <f t="shared" si="44"/>
        <v>0</v>
      </c>
      <c r="K102" s="22">
        <f t="shared" si="44"/>
        <v>0</v>
      </c>
      <c r="L102" s="23" t="str">
        <f>IF(C102&gt;0,FIXED(C102/B102*100,2),"")</f>
        <v/>
      </c>
      <c r="N102" s="31"/>
      <c r="O102" s="35"/>
    </row>
    <row r="103" spans="1:15">
      <c r="A103" s="24" t="s">
        <v>17</v>
      </c>
      <c r="B103" s="25">
        <f t="shared" si="43"/>
        <v>0</v>
      </c>
      <c r="C103" s="25">
        <f t="shared" si="43"/>
        <v>0</v>
      </c>
      <c r="D103" s="25">
        <f>+D252</f>
        <v>0</v>
      </c>
      <c r="E103" s="25">
        <f t="shared" ref="E103:K105" si="45">+E252</f>
        <v>0</v>
      </c>
      <c r="F103" s="25">
        <f t="shared" si="45"/>
        <v>0</v>
      </c>
      <c r="G103" s="25">
        <f t="shared" si="45"/>
        <v>0</v>
      </c>
      <c r="H103" s="25">
        <f t="shared" si="45"/>
        <v>0</v>
      </c>
      <c r="I103" s="25">
        <f t="shared" si="45"/>
        <v>0</v>
      </c>
      <c r="J103" s="25">
        <f t="shared" si="45"/>
        <v>0</v>
      </c>
      <c r="K103" s="25">
        <f t="shared" si="45"/>
        <v>0</v>
      </c>
      <c r="L103" s="37" t="str">
        <f t="shared" ref="L103:L120" si="46">IF(C103&gt;0,FIXED(C103/B103*100,2),"")</f>
        <v/>
      </c>
      <c r="N103" s="31"/>
      <c r="O103" s="35"/>
    </row>
    <row r="104" spans="1:15">
      <c r="A104" s="24" t="s">
        <v>18</v>
      </c>
      <c r="B104" s="25">
        <f t="shared" si="43"/>
        <v>0</v>
      </c>
      <c r="C104" s="25">
        <f t="shared" si="43"/>
        <v>0</v>
      </c>
      <c r="D104" s="25">
        <f>+D253</f>
        <v>0</v>
      </c>
      <c r="E104" s="25">
        <f t="shared" si="45"/>
        <v>0</v>
      </c>
      <c r="F104" s="25">
        <f t="shared" si="45"/>
        <v>0</v>
      </c>
      <c r="G104" s="25">
        <f t="shared" si="45"/>
        <v>0</v>
      </c>
      <c r="H104" s="25">
        <f t="shared" si="45"/>
        <v>0</v>
      </c>
      <c r="I104" s="25">
        <f t="shared" si="45"/>
        <v>0</v>
      </c>
      <c r="J104" s="25">
        <f t="shared" si="45"/>
        <v>0</v>
      </c>
      <c r="K104" s="25">
        <f t="shared" si="45"/>
        <v>0</v>
      </c>
      <c r="L104" s="37" t="str">
        <f t="shared" si="46"/>
        <v/>
      </c>
      <c r="N104" s="31"/>
      <c r="O104" s="35"/>
    </row>
    <row r="105" spans="1:15">
      <c r="A105" s="24" t="s">
        <v>140</v>
      </c>
      <c r="B105" s="25">
        <f t="shared" si="43"/>
        <v>0</v>
      </c>
      <c r="C105" s="25">
        <f t="shared" si="43"/>
        <v>0</v>
      </c>
      <c r="D105" s="25">
        <f>+D254</f>
        <v>0</v>
      </c>
      <c r="E105" s="25">
        <f t="shared" si="45"/>
        <v>0</v>
      </c>
      <c r="F105" s="25">
        <f t="shared" si="45"/>
        <v>0</v>
      </c>
      <c r="G105" s="25">
        <f t="shared" si="45"/>
        <v>0</v>
      </c>
      <c r="H105" s="25">
        <f t="shared" si="45"/>
        <v>0</v>
      </c>
      <c r="I105" s="25">
        <f t="shared" si="45"/>
        <v>0</v>
      </c>
      <c r="J105" s="25">
        <f t="shared" si="45"/>
        <v>0</v>
      </c>
      <c r="K105" s="25">
        <f t="shared" si="45"/>
        <v>0</v>
      </c>
      <c r="L105" s="37" t="str">
        <f t="shared" si="46"/>
        <v/>
      </c>
      <c r="N105" s="31"/>
      <c r="O105" s="35"/>
    </row>
    <row r="106" spans="1:15">
      <c r="A106" s="21" t="s">
        <v>19</v>
      </c>
      <c r="B106" s="22">
        <f t="shared" si="43"/>
        <v>0</v>
      </c>
      <c r="C106" s="22">
        <f t="shared" si="43"/>
        <v>0</v>
      </c>
      <c r="D106" s="22">
        <f t="shared" ref="D106:K106" si="47">+D107</f>
        <v>0</v>
      </c>
      <c r="E106" s="22">
        <f t="shared" si="47"/>
        <v>0</v>
      </c>
      <c r="F106" s="22">
        <f t="shared" si="47"/>
        <v>0</v>
      </c>
      <c r="G106" s="22">
        <f t="shared" si="47"/>
        <v>0</v>
      </c>
      <c r="H106" s="22">
        <f t="shared" si="47"/>
        <v>0</v>
      </c>
      <c r="I106" s="22">
        <f t="shared" si="47"/>
        <v>0</v>
      </c>
      <c r="J106" s="22">
        <f t="shared" si="47"/>
        <v>0</v>
      </c>
      <c r="K106" s="22">
        <f t="shared" si="47"/>
        <v>0</v>
      </c>
      <c r="L106" s="23" t="str">
        <f t="shared" si="46"/>
        <v/>
      </c>
      <c r="N106" s="31"/>
      <c r="O106" s="35"/>
    </row>
    <row r="107" spans="1:15">
      <c r="A107" s="21" t="s">
        <v>20</v>
      </c>
      <c r="B107" s="22">
        <f t="shared" si="43"/>
        <v>0</v>
      </c>
      <c r="C107" s="22">
        <f t="shared" si="43"/>
        <v>0</v>
      </c>
      <c r="D107" s="22">
        <f t="shared" ref="D107:K107" si="48">+D108+D111+D112+D115</f>
        <v>0</v>
      </c>
      <c r="E107" s="22">
        <f t="shared" si="48"/>
        <v>0</v>
      </c>
      <c r="F107" s="22">
        <f t="shared" si="48"/>
        <v>0</v>
      </c>
      <c r="G107" s="22">
        <f t="shared" si="48"/>
        <v>0</v>
      </c>
      <c r="H107" s="22">
        <f t="shared" si="48"/>
        <v>0</v>
      </c>
      <c r="I107" s="22">
        <f t="shared" si="48"/>
        <v>0</v>
      </c>
      <c r="J107" s="22">
        <f t="shared" si="48"/>
        <v>0</v>
      </c>
      <c r="K107" s="22">
        <f t="shared" si="48"/>
        <v>0</v>
      </c>
      <c r="L107" s="23" t="str">
        <f t="shared" si="46"/>
        <v/>
      </c>
      <c r="N107" s="31"/>
      <c r="O107" s="35"/>
    </row>
    <row r="108" spans="1:15">
      <c r="A108" s="21" t="s">
        <v>21</v>
      </c>
      <c r="B108" s="22">
        <f t="shared" si="43"/>
        <v>0</v>
      </c>
      <c r="C108" s="22">
        <f t="shared" si="43"/>
        <v>0</v>
      </c>
      <c r="D108" s="22">
        <f t="shared" ref="D108:K108" si="49">+D109+D110</f>
        <v>0</v>
      </c>
      <c r="E108" s="22">
        <f t="shared" si="49"/>
        <v>0</v>
      </c>
      <c r="F108" s="22">
        <f t="shared" si="49"/>
        <v>0</v>
      </c>
      <c r="G108" s="22">
        <f t="shared" si="49"/>
        <v>0</v>
      </c>
      <c r="H108" s="22">
        <f t="shared" si="49"/>
        <v>0</v>
      </c>
      <c r="I108" s="22">
        <f t="shared" si="49"/>
        <v>0</v>
      </c>
      <c r="J108" s="22">
        <f t="shared" si="49"/>
        <v>0</v>
      </c>
      <c r="K108" s="22">
        <f t="shared" si="49"/>
        <v>0</v>
      </c>
      <c r="L108" s="23" t="str">
        <f t="shared" si="46"/>
        <v/>
      </c>
      <c r="N108" s="31"/>
      <c r="O108" s="35"/>
    </row>
    <row r="109" spans="1:15">
      <c r="A109" s="24" t="s">
        <v>22</v>
      </c>
      <c r="B109" s="25">
        <f t="shared" si="43"/>
        <v>0</v>
      </c>
      <c r="C109" s="25">
        <f t="shared" si="43"/>
        <v>0</v>
      </c>
      <c r="D109" s="25">
        <f>+D258</f>
        <v>0</v>
      </c>
      <c r="E109" s="25">
        <f t="shared" ref="E109:K111" si="50">+E258</f>
        <v>0</v>
      </c>
      <c r="F109" s="25">
        <f t="shared" si="50"/>
        <v>0</v>
      </c>
      <c r="G109" s="25">
        <f t="shared" si="50"/>
        <v>0</v>
      </c>
      <c r="H109" s="25">
        <f t="shared" si="50"/>
        <v>0</v>
      </c>
      <c r="I109" s="25">
        <f t="shared" si="50"/>
        <v>0</v>
      </c>
      <c r="J109" s="25">
        <f t="shared" si="50"/>
        <v>0</v>
      </c>
      <c r="K109" s="25">
        <f t="shared" si="50"/>
        <v>0</v>
      </c>
      <c r="L109" s="37" t="str">
        <f t="shared" si="46"/>
        <v/>
      </c>
      <c r="N109" s="31"/>
      <c r="O109" s="35"/>
    </row>
    <row r="110" spans="1:15">
      <c r="A110" s="26" t="s">
        <v>23</v>
      </c>
      <c r="B110" s="25">
        <f t="shared" si="43"/>
        <v>0</v>
      </c>
      <c r="C110" s="25">
        <f t="shared" si="43"/>
        <v>0</v>
      </c>
      <c r="D110" s="25">
        <f>+D259</f>
        <v>0</v>
      </c>
      <c r="E110" s="25">
        <f t="shared" si="50"/>
        <v>0</v>
      </c>
      <c r="F110" s="25">
        <f t="shared" si="50"/>
        <v>0</v>
      </c>
      <c r="G110" s="25">
        <f t="shared" si="50"/>
        <v>0</v>
      </c>
      <c r="H110" s="25">
        <f t="shared" si="50"/>
        <v>0</v>
      </c>
      <c r="I110" s="25">
        <f t="shared" si="50"/>
        <v>0</v>
      </c>
      <c r="J110" s="25">
        <f t="shared" si="50"/>
        <v>0</v>
      </c>
      <c r="K110" s="25">
        <f t="shared" si="50"/>
        <v>0</v>
      </c>
      <c r="L110" s="37" t="str">
        <f t="shared" si="46"/>
        <v/>
      </c>
      <c r="N110" s="31"/>
      <c r="O110" s="35"/>
    </row>
    <row r="111" spans="1:15">
      <c r="A111" s="24" t="s">
        <v>141</v>
      </c>
      <c r="B111" s="25">
        <f t="shared" si="43"/>
        <v>0</v>
      </c>
      <c r="C111" s="25">
        <f t="shared" si="43"/>
        <v>0</v>
      </c>
      <c r="D111" s="25">
        <f>+D260</f>
        <v>0</v>
      </c>
      <c r="E111" s="25">
        <f t="shared" si="50"/>
        <v>0</v>
      </c>
      <c r="F111" s="25">
        <f t="shared" si="50"/>
        <v>0</v>
      </c>
      <c r="G111" s="25">
        <f t="shared" si="50"/>
        <v>0</v>
      </c>
      <c r="H111" s="25">
        <f t="shared" si="50"/>
        <v>0</v>
      </c>
      <c r="I111" s="25">
        <f t="shared" si="50"/>
        <v>0</v>
      </c>
      <c r="J111" s="25">
        <f t="shared" si="50"/>
        <v>0</v>
      </c>
      <c r="K111" s="25">
        <f t="shared" si="50"/>
        <v>0</v>
      </c>
      <c r="L111" s="37" t="str">
        <f t="shared" si="46"/>
        <v/>
      </c>
      <c r="N111" s="31"/>
      <c r="O111" s="35"/>
    </row>
    <row r="112" spans="1:15">
      <c r="A112" s="21" t="s">
        <v>24</v>
      </c>
      <c r="B112" s="22">
        <f t="shared" si="43"/>
        <v>0</v>
      </c>
      <c r="C112" s="22">
        <f t="shared" si="43"/>
        <v>0</v>
      </c>
      <c r="D112" s="22">
        <f t="shared" ref="D112:K112" si="51">+D113+D114</f>
        <v>0</v>
      </c>
      <c r="E112" s="22">
        <f t="shared" si="51"/>
        <v>0</v>
      </c>
      <c r="F112" s="22">
        <f t="shared" si="51"/>
        <v>0</v>
      </c>
      <c r="G112" s="22">
        <f t="shared" si="51"/>
        <v>0</v>
      </c>
      <c r="H112" s="22">
        <f t="shared" si="51"/>
        <v>0</v>
      </c>
      <c r="I112" s="22">
        <f t="shared" si="51"/>
        <v>0</v>
      </c>
      <c r="J112" s="22">
        <f t="shared" si="51"/>
        <v>0</v>
      </c>
      <c r="K112" s="22">
        <f t="shared" si="51"/>
        <v>0</v>
      </c>
      <c r="L112" s="23" t="str">
        <f t="shared" si="46"/>
        <v/>
      </c>
      <c r="N112" s="31"/>
      <c r="O112" s="35"/>
    </row>
    <row r="113" spans="1:15">
      <c r="A113" s="28" t="s">
        <v>25</v>
      </c>
      <c r="B113" s="25">
        <f t="shared" si="43"/>
        <v>0</v>
      </c>
      <c r="C113" s="25">
        <f t="shared" si="43"/>
        <v>0</v>
      </c>
      <c r="D113" s="25">
        <f>+D262</f>
        <v>0</v>
      </c>
      <c r="E113" s="25">
        <f t="shared" ref="E113:K114" si="52">+E262</f>
        <v>0</v>
      </c>
      <c r="F113" s="25">
        <f t="shared" si="52"/>
        <v>0</v>
      </c>
      <c r="G113" s="25">
        <f t="shared" si="52"/>
        <v>0</v>
      </c>
      <c r="H113" s="25">
        <f t="shared" si="52"/>
        <v>0</v>
      </c>
      <c r="I113" s="25">
        <f t="shared" si="52"/>
        <v>0</v>
      </c>
      <c r="J113" s="25">
        <f t="shared" si="52"/>
        <v>0</v>
      </c>
      <c r="K113" s="25">
        <f t="shared" si="52"/>
        <v>0</v>
      </c>
      <c r="L113" s="37" t="str">
        <f t="shared" si="46"/>
        <v/>
      </c>
      <c r="N113" s="31"/>
      <c r="O113" s="35"/>
    </row>
    <row r="114" spans="1:15">
      <c r="A114" s="28" t="s">
        <v>26</v>
      </c>
      <c r="B114" s="25">
        <f t="shared" si="43"/>
        <v>0</v>
      </c>
      <c r="C114" s="25">
        <f t="shared" si="43"/>
        <v>0</v>
      </c>
      <c r="D114" s="25">
        <f>+D263</f>
        <v>0</v>
      </c>
      <c r="E114" s="25">
        <f t="shared" si="52"/>
        <v>0</v>
      </c>
      <c r="F114" s="25">
        <f t="shared" si="52"/>
        <v>0</v>
      </c>
      <c r="G114" s="25">
        <f t="shared" si="52"/>
        <v>0</v>
      </c>
      <c r="H114" s="25">
        <f t="shared" si="52"/>
        <v>0</v>
      </c>
      <c r="I114" s="25">
        <f t="shared" si="52"/>
        <v>0</v>
      </c>
      <c r="J114" s="25">
        <f t="shared" si="52"/>
        <v>0</v>
      </c>
      <c r="K114" s="25">
        <f t="shared" si="52"/>
        <v>0</v>
      </c>
      <c r="L114" s="37" t="str">
        <f t="shared" si="46"/>
        <v/>
      </c>
      <c r="N114" s="31"/>
      <c r="O114" s="35"/>
    </row>
    <row r="115" spans="1:15">
      <c r="A115" s="21" t="s">
        <v>27</v>
      </c>
      <c r="B115" s="22">
        <f t="shared" si="43"/>
        <v>0</v>
      </c>
      <c r="C115" s="22">
        <f t="shared" si="43"/>
        <v>0</v>
      </c>
      <c r="D115" s="22">
        <f t="shared" ref="D115:K115" si="53">SUM(D116:D119)</f>
        <v>0</v>
      </c>
      <c r="E115" s="22">
        <f t="shared" si="53"/>
        <v>0</v>
      </c>
      <c r="F115" s="22">
        <f t="shared" si="53"/>
        <v>0</v>
      </c>
      <c r="G115" s="22">
        <f t="shared" si="53"/>
        <v>0</v>
      </c>
      <c r="H115" s="22">
        <f t="shared" si="53"/>
        <v>0</v>
      </c>
      <c r="I115" s="22">
        <f t="shared" si="53"/>
        <v>0</v>
      </c>
      <c r="J115" s="22">
        <f t="shared" si="53"/>
        <v>0</v>
      </c>
      <c r="K115" s="22">
        <f t="shared" si="53"/>
        <v>0</v>
      </c>
      <c r="L115" s="23" t="str">
        <f t="shared" si="46"/>
        <v/>
      </c>
      <c r="N115" s="31"/>
      <c r="O115" s="35"/>
    </row>
    <row r="116" spans="1:15">
      <c r="A116" s="28" t="s">
        <v>28</v>
      </c>
      <c r="B116" s="25">
        <f t="shared" si="43"/>
        <v>0</v>
      </c>
      <c r="C116" s="25">
        <f t="shared" si="43"/>
        <v>0</v>
      </c>
      <c r="D116" s="25">
        <f>+D265</f>
        <v>0</v>
      </c>
      <c r="E116" s="25">
        <f t="shared" ref="E116:K119" si="54">+E265</f>
        <v>0</v>
      </c>
      <c r="F116" s="25">
        <f t="shared" si="54"/>
        <v>0</v>
      </c>
      <c r="G116" s="25">
        <f t="shared" si="54"/>
        <v>0</v>
      </c>
      <c r="H116" s="25">
        <f t="shared" si="54"/>
        <v>0</v>
      </c>
      <c r="I116" s="25">
        <f t="shared" si="54"/>
        <v>0</v>
      </c>
      <c r="J116" s="25">
        <f t="shared" si="54"/>
        <v>0</v>
      </c>
      <c r="K116" s="25">
        <f t="shared" si="54"/>
        <v>0</v>
      </c>
      <c r="L116" s="37" t="str">
        <f t="shared" si="46"/>
        <v/>
      </c>
      <c r="N116" s="31"/>
      <c r="O116" s="35"/>
    </row>
    <row r="117" spans="1:15">
      <c r="A117" s="28" t="s">
        <v>29</v>
      </c>
      <c r="B117" s="25">
        <f t="shared" si="43"/>
        <v>0</v>
      </c>
      <c r="C117" s="25">
        <f t="shared" si="43"/>
        <v>0</v>
      </c>
      <c r="D117" s="25">
        <f>+D266</f>
        <v>0</v>
      </c>
      <c r="E117" s="25">
        <f t="shared" si="54"/>
        <v>0</v>
      </c>
      <c r="F117" s="25">
        <f t="shared" si="54"/>
        <v>0</v>
      </c>
      <c r="G117" s="25">
        <f t="shared" si="54"/>
        <v>0</v>
      </c>
      <c r="H117" s="25">
        <f t="shared" si="54"/>
        <v>0</v>
      </c>
      <c r="I117" s="25">
        <f t="shared" si="54"/>
        <v>0</v>
      </c>
      <c r="J117" s="25">
        <f t="shared" si="54"/>
        <v>0</v>
      </c>
      <c r="K117" s="25">
        <f t="shared" si="54"/>
        <v>0</v>
      </c>
      <c r="L117" s="37" t="str">
        <f t="shared" si="46"/>
        <v/>
      </c>
      <c r="N117" s="31"/>
      <c r="O117" s="35"/>
    </row>
    <row r="118" spans="1:15">
      <c r="A118" s="28" t="s">
        <v>30</v>
      </c>
      <c r="B118" s="25">
        <f t="shared" si="43"/>
        <v>0</v>
      </c>
      <c r="C118" s="25">
        <f t="shared" si="43"/>
        <v>0</v>
      </c>
      <c r="D118" s="25">
        <f>+D267</f>
        <v>0</v>
      </c>
      <c r="E118" s="25">
        <f t="shared" si="54"/>
        <v>0</v>
      </c>
      <c r="F118" s="25">
        <f t="shared" si="54"/>
        <v>0</v>
      </c>
      <c r="G118" s="25">
        <f t="shared" si="54"/>
        <v>0</v>
      </c>
      <c r="H118" s="25">
        <f t="shared" si="54"/>
        <v>0</v>
      </c>
      <c r="I118" s="25">
        <f t="shared" si="54"/>
        <v>0</v>
      </c>
      <c r="J118" s="25">
        <f t="shared" si="54"/>
        <v>0</v>
      </c>
      <c r="K118" s="25">
        <f t="shared" si="54"/>
        <v>0</v>
      </c>
      <c r="L118" s="37" t="str">
        <f t="shared" si="46"/>
        <v/>
      </c>
      <c r="N118" s="31"/>
      <c r="O118" s="35"/>
    </row>
    <row r="119" spans="1:15" ht="19.5" thickBot="1">
      <c r="A119" s="28" t="s">
        <v>31</v>
      </c>
      <c r="B119" s="25">
        <f t="shared" si="43"/>
        <v>0</v>
      </c>
      <c r="C119" s="25">
        <f t="shared" si="43"/>
        <v>0</v>
      </c>
      <c r="D119" s="25">
        <f>+D268</f>
        <v>0</v>
      </c>
      <c r="E119" s="25">
        <f t="shared" si="54"/>
        <v>0</v>
      </c>
      <c r="F119" s="25">
        <f t="shared" si="54"/>
        <v>0</v>
      </c>
      <c r="G119" s="25">
        <f t="shared" si="54"/>
        <v>0</v>
      </c>
      <c r="H119" s="25">
        <f t="shared" si="54"/>
        <v>0</v>
      </c>
      <c r="I119" s="25">
        <f t="shared" si="54"/>
        <v>0</v>
      </c>
      <c r="J119" s="25">
        <f t="shared" si="54"/>
        <v>0</v>
      </c>
      <c r="K119" s="25">
        <f t="shared" si="54"/>
        <v>0</v>
      </c>
      <c r="L119" s="38" t="str">
        <f t="shared" si="46"/>
        <v/>
      </c>
      <c r="N119" s="31"/>
      <c r="O119" s="35"/>
    </row>
    <row r="120" spans="1:15">
      <c r="A120" s="29" t="s">
        <v>32</v>
      </c>
      <c r="B120" s="30">
        <f t="shared" ref="B120:K120" si="55">+B107+B102</f>
        <v>0</v>
      </c>
      <c r="C120" s="30">
        <f t="shared" si="55"/>
        <v>0</v>
      </c>
      <c r="D120" s="30">
        <f t="shared" si="55"/>
        <v>0</v>
      </c>
      <c r="E120" s="30">
        <f t="shared" si="55"/>
        <v>0</v>
      </c>
      <c r="F120" s="30">
        <f t="shared" si="55"/>
        <v>0</v>
      </c>
      <c r="G120" s="30">
        <f t="shared" si="55"/>
        <v>0</v>
      </c>
      <c r="H120" s="30">
        <f t="shared" si="55"/>
        <v>0</v>
      </c>
      <c r="I120" s="30">
        <f t="shared" si="55"/>
        <v>0</v>
      </c>
      <c r="J120" s="30">
        <f t="shared" si="55"/>
        <v>0</v>
      </c>
      <c r="K120" s="30">
        <f t="shared" si="55"/>
        <v>0</v>
      </c>
      <c r="L120" s="39" t="str">
        <f t="shared" si="46"/>
        <v/>
      </c>
      <c r="N120" s="31"/>
      <c r="O120" s="35"/>
    </row>
    <row r="121" spans="1:15">
      <c r="N121" s="31"/>
      <c r="O121" s="35"/>
    </row>
    <row r="122" spans="1:15">
      <c r="A122" s="1"/>
      <c r="B122" s="1"/>
      <c r="C122" s="1"/>
      <c r="D122" s="1"/>
      <c r="E122" s="1"/>
      <c r="F122" s="1"/>
      <c r="G122" s="1"/>
      <c r="H122" s="1"/>
      <c r="I122" s="1"/>
      <c r="J122" s="2"/>
      <c r="K122" s="153" t="s">
        <v>0</v>
      </c>
      <c r="L122" s="153"/>
      <c r="N122" s="31"/>
      <c r="O122" s="35"/>
    </row>
    <row r="123" spans="1:15">
      <c r="A123" s="154" t="s">
        <v>142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N123" s="31"/>
      <c r="O123" s="35"/>
    </row>
    <row r="124" spans="1: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55" t="s">
        <v>1</v>
      </c>
      <c r="L124" s="155"/>
      <c r="N124" s="31"/>
      <c r="O124" s="35"/>
    </row>
    <row r="125" spans="1:15">
      <c r="A125" s="156" t="str">
        <f>+A155</f>
        <v>แผนงาน : บริหารการศึกษา</v>
      </c>
      <c r="B125" s="156"/>
      <c r="C125" s="156"/>
      <c r="D125" s="156"/>
      <c r="E125" s="157" t="s">
        <v>2</v>
      </c>
      <c r="F125" s="157"/>
      <c r="G125" s="157"/>
      <c r="H125" s="157"/>
      <c r="I125" s="157"/>
      <c r="J125" s="157"/>
      <c r="K125" s="157"/>
      <c r="L125" s="158"/>
      <c r="N125" s="31"/>
      <c r="O125" s="35"/>
    </row>
    <row r="126" spans="1:15">
      <c r="A126" s="159" t="str">
        <f>+A96</f>
        <v>หน่วยงาน : สำนักงานอธิการบดี</v>
      </c>
      <c r="B126" s="160"/>
      <c r="C126" s="160"/>
      <c r="D126" s="161"/>
      <c r="E126" s="182" t="s">
        <v>3</v>
      </c>
      <c r="F126" s="182"/>
      <c r="G126" s="182"/>
      <c r="H126" s="4"/>
      <c r="I126" s="4"/>
      <c r="J126" s="4"/>
      <c r="K126" s="4"/>
      <c r="L126" s="5"/>
      <c r="N126" s="31"/>
      <c r="O126" s="35"/>
    </row>
    <row r="127" spans="1:15">
      <c r="A127" s="6" t="s">
        <v>38</v>
      </c>
      <c r="B127" s="7"/>
      <c r="C127" s="7"/>
      <c r="D127" s="8"/>
      <c r="E127" s="183" t="s">
        <v>4</v>
      </c>
      <c r="F127" s="183"/>
      <c r="G127" s="183"/>
      <c r="H127" s="9"/>
      <c r="I127" s="94"/>
      <c r="J127" s="9"/>
      <c r="K127" s="9"/>
      <c r="L127" s="10"/>
      <c r="N127" s="31"/>
      <c r="O127" s="35"/>
    </row>
    <row r="128" spans="1:15">
      <c r="A128" s="11"/>
      <c r="B128" s="12"/>
      <c r="C128" s="12"/>
      <c r="D128" s="12"/>
      <c r="E128" s="13"/>
      <c r="F128" s="13"/>
      <c r="G128" s="13"/>
      <c r="H128" s="14"/>
      <c r="I128" s="14"/>
      <c r="J128" s="14"/>
      <c r="K128" s="14"/>
      <c r="L128" s="15"/>
      <c r="N128" s="31"/>
      <c r="O128" s="35"/>
    </row>
    <row r="129" spans="1:15">
      <c r="A129" s="7" t="s">
        <v>5</v>
      </c>
      <c r="B129" s="7"/>
      <c r="C129" s="7"/>
      <c r="D129" s="7"/>
      <c r="E129" s="9"/>
      <c r="F129" s="9"/>
      <c r="G129" s="9"/>
      <c r="H129" s="9"/>
      <c r="I129" s="9"/>
      <c r="J129" s="9"/>
      <c r="K129" s="9"/>
      <c r="L129" s="9"/>
      <c r="N129" s="31"/>
      <c r="O129" s="35"/>
    </row>
    <row r="130" spans="1:15">
      <c r="A130" s="16" t="s">
        <v>6</v>
      </c>
      <c r="B130" s="151" t="s">
        <v>7</v>
      </c>
      <c r="C130" s="152"/>
      <c r="D130" s="151" t="s">
        <v>8</v>
      </c>
      <c r="E130" s="152"/>
      <c r="F130" s="151" t="s">
        <v>9</v>
      </c>
      <c r="G130" s="152"/>
      <c r="H130" s="151" t="s">
        <v>10</v>
      </c>
      <c r="I130" s="152"/>
      <c r="J130" s="151" t="s">
        <v>11</v>
      </c>
      <c r="K130" s="152"/>
      <c r="L130" s="17" t="s">
        <v>12</v>
      </c>
      <c r="N130" s="31"/>
      <c r="O130" s="35"/>
    </row>
    <row r="131" spans="1:15">
      <c r="A131" s="18"/>
      <c r="B131" s="19" t="s">
        <v>13</v>
      </c>
      <c r="C131" s="19" t="s">
        <v>14</v>
      </c>
      <c r="D131" s="19" t="s">
        <v>13</v>
      </c>
      <c r="E131" s="19" t="s">
        <v>14</v>
      </c>
      <c r="F131" s="19" t="s">
        <v>13</v>
      </c>
      <c r="G131" s="19" t="s">
        <v>14</v>
      </c>
      <c r="H131" s="19" t="s">
        <v>13</v>
      </c>
      <c r="I131" s="19" t="s">
        <v>14</v>
      </c>
      <c r="J131" s="19" t="s">
        <v>13</v>
      </c>
      <c r="K131" s="19" t="s">
        <v>14</v>
      </c>
      <c r="L131" s="20" t="s">
        <v>15</v>
      </c>
      <c r="N131" s="31"/>
      <c r="O131" s="35"/>
    </row>
    <row r="132" spans="1:15">
      <c r="A132" s="21" t="s">
        <v>16</v>
      </c>
      <c r="B132" s="22">
        <f>+D132+F132+H132+J132</f>
        <v>0</v>
      </c>
      <c r="C132" s="22">
        <f>+E132+G132+I132+K132</f>
        <v>0</v>
      </c>
      <c r="D132" s="22">
        <f t="shared" ref="D132:K132" si="56">SUM(D133:D135)</f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0</v>
      </c>
      <c r="K132" s="22">
        <f t="shared" si="56"/>
        <v>0</v>
      </c>
      <c r="L132" s="23" t="str">
        <f>IF(C132&gt;0,FIXED(C132/B132*100,2),"")</f>
        <v/>
      </c>
      <c r="N132" s="31"/>
      <c r="O132" s="35"/>
    </row>
    <row r="133" spans="1:15">
      <c r="A133" s="24" t="s">
        <v>17</v>
      </c>
      <c r="B133" s="25">
        <f t="shared" ref="B133:C149" si="57">+D133+F133+H133+J133</f>
        <v>0</v>
      </c>
      <c r="C133" s="25">
        <f t="shared" si="57"/>
        <v>0</v>
      </c>
      <c r="D133" s="25">
        <f>+กองกลาง!D72+กจ!D72+กผ!D72+กบ!D72+กค!D72+กก!D72+อาคาร!D72+ศูนย์ประกัน!D72+ศูนย์ผลิตตำรา!D72+ศูนย์ความร่วมมือ!D72+กองงาน!D72+ศูนย์บริการ!D72+ตรวจสอบ!D72+พัสดุ!D72+งานสิทธิประโยชน์!D72+ระยอง!D132+กฏหมาย!D72+ส่งเสริมวิชาการ!D72</f>
        <v>0</v>
      </c>
      <c r="E133" s="25">
        <f>+กองกลาง!E72+กจ!E72+กผ!E72+กบ!E72+กค!E72+กก!E72+อาคาร!E72+ศูนย์ประกัน!E72+ศูนย์ผลิตตำรา!E72+ศูนย์ความร่วมมือ!E72+กองงาน!E72+ศูนย์บริการ!E72+ตรวจสอบ!E72+พัสดุ!E72+งานสิทธิประโยชน์!E72+ระยอง!E132+กฏหมาย!E72+ส่งเสริมวิชาการ!E72</f>
        <v>0</v>
      </c>
      <c r="F133" s="25">
        <f>+กองกลาง!F72+กจ!F72+กผ!F72+กบ!F72+กค!F72+กก!F72+อาคาร!F72+ศูนย์ประกัน!F72+ศูนย์ผลิตตำรา!F72+ศูนย์ความร่วมมือ!F72+กองงาน!F72+ศูนย์บริการ!F72+ตรวจสอบ!F72+พัสดุ!F72+งานสิทธิประโยชน์!F72+ระยอง!F132+กฏหมาย!F72+ส่งเสริมวิชาการ!F72</f>
        <v>0</v>
      </c>
      <c r="G133" s="25">
        <f>+กองกลาง!G72+กจ!G72+กผ!G72+กบ!G72+กค!G72+กก!G72+อาคาร!G72+ศูนย์ประกัน!G72+ศูนย์ผลิตตำรา!G72+ศูนย์ความร่วมมือ!G72+กองงาน!G72+ศูนย์บริการ!G72+ตรวจสอบ!G72+พัสดุ!G72+งานสิทธิประโยชน์!G72+ระยอง!G132+กฏหมาย!G72+ส่งเสริมวิชาการ!G72</f>
        <v>0</v>
      </c>
      <c r="H133" s="25">
        <f>+กองกลาง!H72+กจ!H72+กผ!H72+กบ!H72+กค!H72+กก!H72+อาคาร!H72+ศูนย์ประกัน!H72+ศูนย์ผลิตตำรา!H72+ศูนย์ความร่วมมือ!H72+กองงาน!H72+ศูนย์บริการ!H72+ตรวจสอบ!H72+พัสดุ!H72+งานสิทธิประโยชน์!H72+ระยอง!H132+กฏหมาย!H72+ส่งเสริมวิชาการ!H72</f>
        <v>0</v>
      </c>
      <c r="I133" s="25">
        <f>+กองกลาง!I72+กจ!I72+กผ!I72+กบ!I72+กค!I72+กก!I72+อาคาร!I72+ศูนย์ประกัน!I72+ศูนย์ผลิตตำรา!I72+ศูนย์ความร่วมมือ!I72+กองงาน!I72+ศูนย์บริการ!I72+ตรวจสอบ!I72+พัสดุ!I72+งานสิทธิประโยชน์!I72+ระยอง!I132+กฏหมาย!I72+ส่งเสริมวิชาการ!I72</f>
        <v>0</v>
      </c>
      <c r="J133" s="25">
        <f>+กองกลาง!J72+กจ!J72+กผ!J72+กบ!J72+กค!J72+กก!J72+อาคาร!J72+ศูนย์ประกัน!J72+ศูนย์ผลิตตำรา!J72+ศูนย์ความร่วมมือ!J72+กองงาน!J72+ศูนย์บริการ!J72+ตรวจสอบ!J72+พัสดุ!J72+งานสิทธิประโยชน์!J72+ระยอง!J132+กฏหมาย!J72+ส่งเสริมวิชาการ!J72</f>
        <v>0</v>
      </c>
      <c r="K133" s="25">
        <f>+กองกลาง!K72+กจ!K72+กผ!K72+กบ!K72+กค!K72+กก!K72+อาคาร!K72+ศูนย์ประกัน!K72+ศูนย์ผลิตตำรา!K72+ศูนย์ความร่วมมือ!K72+กองงาน!K72+ศูนย์บริการ!K72+ตรวจสอบ!K72+พัสดุ!K72+งานสิทธิประโยชน์!K72+ระยอง!K132+กฏหมาย!K72+ส่งเสริมวิชาการ!K72</f>
        <v>0</v>
      </c>
      <c r="L133" s="37" t="str">
        <f t="shared" ref="L133:L150" si="58">IF(C133&gt;0,FIXED(C133/B133*100,2),"")</f>
        <v/>
      </c>
      <c r="N133" s="32"/>
      <c r="O133" s="88"/>
    </row>
    <row r="134" spans="1:15">
      <c r="A134" s="24" t="s">
        <v>18</v>
      </c>
      <c r="B134" s="25">
        <f t="shared" si="57"/>
        <v>0</v>
      </c>
      <c r="C134" s="25">
        <f t="shared" si="57"/>
        <v>0</v>
      </c>
      <c r="D134" s="25">
        <f>+กองกลาง!D73+กจ!D73+กผ!D73+กบ!D73+กค!D73+กก!D73+อาคาร!D73+ศูนย์ประกัน!D73+ศูนย์ผลิตตำรา!D73+ศูนย์ความร่วมมือ!D73+กองงาน!D73+ศูนย์บริการ!D73+ตรวจสอบ!D73+พัสดุ!D73+งานสิทธิประโยชน์!D73+ระยอง!D133+กฏหมาย!D73+ส่งเสริมวิชาการ!D73</f>
        <v>0</v>
      </c>
      <c r="E134" s="25">
        <f>+กองกลาง!E73+กจ!E73+กผ!E73+กบ!E73+กค!E73+กก!E73+อาคาร!E73+ศูนย์ประกัน!E73+ศูนย์ผลิตตำรา!E73+ศูนย์ความร่วมมือ!E73+กองงาน!E73+ศูนย์บริการ!E73+ตรวจสอบ!E73+พัสดุ!E73+งานสิทธิประโยชน์!E73+ระยอง!E133+กฏหมาย!E73+ส่งเสริมวิชาการ!E73</f>
        <v>0</v>
      </c>
      <c r="F134" s="25">
        <f>+กองกลาง!F73+กจ!F73+กผ!F73+กบ!F73+กค!F73+กก!F73+อาคาร!F73+ศูนย์ประกัน!F73+ศูนย์ผลิตตำรา!F73+ศูนย์ความร่วมมือ!F73+กองงาน!F73+ศูนย์บริการ!F73+ตรวจสอบ!F73+พัสดุ!F73+งานสิทธิประโยชน์!F73+ระยอง!F133+กฏหมาย!F73+ส่งเสริมวิชาการ!F73</f>
        <v>0</v>
      </c>
      <c r="G134" s="25">
        <f>+กองกลาง!G73+กจ!G73+กผ!G73+กบ!G73+กค!G73+กก!G73+อาคาร!G73+ศูนย์ประกัน!G73+ศูนย์ผลิตตำรา!G73+ศูนย์ความร่วมมือ!G73+กองงาน!G73+ศูนย์บริการ!G73+ตรวจสอบ!G73+พัสดุ!G73+งานสิทธิประโยชน์!G73+ระยอง!G133+กฏหมาย!G73+ส่งเสริมวิชาการ!G73</f>
        <v>0</v>
      </c>
      <c r="H134" s="25">
        <f>+กองกลาง!H73+กจ!H73+กผ!H73+กบ!H73+กค!H73+กก!H73+อาคาร!H73+ศูนย์ประกัน!H73+ศูนย์ผลิตตำรา!H73+ศูนย์ความร่วมมือ!H73+กองงาน!H73+ศูนย์บริการ!H73+ตรวจสอบ!H73+พัสดุ!H73+งานสิทธิประโยชน์!H73+ระยอง!H133+กฏหมาย!H73+ส่งเสริมวิชาการ!H73</f>
        <v>0</v>
      </c>
      <c r="I134" s="25">
        <f>+กองกลาง!I73+กจ!I73+กผ!I73+กบ!I73+กค!I73+กก!I73+อาคาร!I73+ศูนย์ประกัน!I73+ศูนย์ผลิตตำรา!I73+ศูนย์ความร่วมมือ!I73+กองงาน!I73+ศูนย์บริการ!I73+ตรวจสอบ!I73+พัสดุ!I73+งานสิทธิประโยชน์!I73+ระยอง!I133+กฏหมาย!I73+ส่งเสริมวิชาการ!I73</f>
        <v>0</v>
      </c>
      <c r="J134" s="25">
        <f>+กองกลาง!J73+กจ!J73+กผ!J73+กบ!J73+กค!J73+กก!J73+อาคาร!J73+ศูนย์ประกัน!J73+ศูนย์ผลิตตำรา!J73+ศูนย์ความร่วมมือ!J73+กองงาน!J73+ศูนย์บริการ!J73+ตรวจสอบ!J73+พัสดุ!J73+งานสิทธิประโยชน์!J73+ระยอง!J133+กฏหมาย!J73+ส่งเสริมวิชาการ!J73</f>
        <v>0</v>
      </c>
      <c r="K134" s="25">
        <f>+กองกลาง!K73+กจ!K73+กผ!K73+กบ!K73+กค!K73+กก!K73+อาคาร!K73+ศูนย์ประกัน!K73+ศูนย์ผลิตตำรา!K73+ศูนย์ความร่วมมือ!K73+กองงาน!K73+ศูนย์บริการ!K73+ตรวจสอบ!K73+พัสดุ!K73+งานสิทธิประโยชน์!K73+ระยอง!K133+กฏหมาย!K73+ส่งเสริมวิชาการ!K73</f>
        <v>0</v>
      </c>
      <c r="L134" s="37" t="str">
        <f t="shared" si="58"/>
        <v/>
      </c>
      <c r="N134" s="32"/>
      <c r="O134" s="88"/>
    </row>
    <row r="135" spans="1:15">
      <c r="A135" s="24" t="s">
        <v>140</v>
      </c>
      <c r="B135" s="25">
        <f t="shared" si="57"/>
        <v>0</v>
      </c>
      <c r="C135" s="25">
        <f t="shared" si="57"/>
        <v>0</v>
      </c>
      <c r="D135" s="25">
        <f>+กองกลาง!D74+กจ!D74+กผ!D74+กบ!D74+กค!D74+กก!D74+อาคาร!D74+ศูนย์ประกัน!D74+ศูนย์ผลิตตำรา!D74+ศูนย์ความร่วมมือ!D74+กองงาน!D74+ศูนย์บริการ!D74+ตรวจสอบ!D74+พัสดุ!D74+งานสิทธิประโยชน์!D74+ระยอง!D134+กฏหมาย!D74+ส่งเสริมวิชาการ!D74</f>
        <v>0</v>
      </c>
      <c r="E135" s="25">
        <f>+กองกลาง!E74+กจ!E74+กผ!E74+กบ!E74+กค!E74+กก!E74+อาคาร!E74+ศูนย์ประกัน!E74+ศูนย์ผลิตตำรา!E74+ศูนย์ความร่วมมือ!E74+กองงาน!E74+ศูนย์บริการ!E74+ตรวจสอบ!E74+พัสดุ!E74+งานสิทธิประโยชน์!E74+ระยอง!E134+กฏหมาย!E74+ส่งเสริมวิชาการ!E74</f>
        <v>0</v>
      </c>
      <c r="F135" s="25">
        <f>+กองกลาง!F74+กจ!F74+กผ!F74+กบ!F74+กค!F74+กก!F74+อาคาร!F74+ศูนย์ประกัน!F74+ศูนย์ผลิตตำรา!F74+ศูนย์ความร่วมมือ!F74+กองงาน!F74+ศูนย์บริการ!F74+ตรวจสอบ!F74+พัสดุ!F74+งานสิทธิประโยชน์!F74+ระยอง!F134+กฏหมาย!F74+ส่งเสริมวิชาการ!F74</f>
        <v>0</v>
      </c>
      <c r="G135" s="25">
        <f>+กองกลาง!G74+กจ!G74+กผ!G74+กบ!G74+กค!G74+กก!G74+อาคาร!G74+ศูนย์ประกัน!G74+ศูนย์ผลิตตำรา!G74+ศูนย์ความร่วมมือ!G74+กองงาน!G74+ศูนย์บริการ!G74+ตรวจสอบ!G74+พัสดุ!G74+งานสิทธิประโยชน์!G74+ระยอง!G134+กฏหมาย!G74+ส่งเสริมวิชาการ!G74</f>
        <v>0</v>
      </c>
      <c r="H135" s="25">
        <f>+กองกลาง!H74+กจ!H74+กผ!H74+กบ!H74+กค!H74+กก!H74+อาคาร!H74+ศูนย์ประกัน!H74+ศูนย์ผลิตตำรา!H74+ศูนย์ความร่วมมือ!H74+กองงาน!H74+ศูนย์บริการ!H74+ตรวจสอบ!H74+พัสดุ!H74+งานสิทธิประโยชน์!H74+ระยอง!H134+กฏหมาย!H74+ส่งเสริมวิชาการ!H74</f>
        <v>0</v>
      </c>
      <c r="I135" s="25">
        <f>+กองกลาง!I74+กจ!I74+กผ!I74+กบ!I74+กค!I74+กก!I74+อาคาร!I74+ศูนย์ประกัน!I74+ศูนย์ผลิตตำรา!I74+ศูนย์ความร่วมมือ!I74+กองงาน!I74+ศูนย์บริการ!I74+ตรวจสอบ!I74+พัสดุ!I74+งานสิทธิประโยชน์!I74+ระยอง!I134+กฏหมาย!I74+ส่งเสริมวิชาการ!I74</f>
        <v>0</v>
      </c>
      <c r="J135" s="25">
        <f>+กองกลาง!J74+กจ!J74+กผ!J74+กบ!J74+กค!J74+กก!J74+อาคาร!J74+ศูนย์ประกัน!J74+ศูนย์ผลิตตำรา!J74+ศูนย์ความร่วมมือ!J74+กองงาน!J74+ศูนย์บริการ!J74+ตรวจสอบ!J74+พัสดุ!J74+งานสิทธิประโยชน์!J74+ระยอง!J134+กฏหมาย!J74+ส่งเสริมวิชาการ!J74</f>
        <v>0</v>
      </c>
      <c r="K135" s="25">
        <f>+กองกลาง!K74+กจ!K74+กผ!K74+กบ!K74+กค!K74+กก!K74+อาคาร!K74+ศูนย์ประกัน!K74+ศูนย์ผลิตตำรา!K74+ศูนย์ความร่วมมือ!K74+กองงาน!K74+ศูนย์บริการ!K74+ตรวจสอบ!K74+พัสดุ!K74+งานสิทธิประโยชน์!K74+ระยอง!K134+กฏหมาย!K74+ส่งเสริมวิชาการ!K74</f>
        <v>0</v>
      </c>
      <c r="L135" s="37" t="str">
        <f t="shared" si="58"/>
        <v/>
      </c>
      <c r="N135" s="32"/>
      <c r="O135" s="88"/>
    </row>
    <row r="136" spans="1:15">
      <c r="A136" s="21" t="s">
        <v>19</v>
      </c>
      <c r="B136" s="22">
        <f t="shared" si="57"/>
        <v>0</v>
      </c>
      <c r="C136" s="22">
        <f t="shared" si="57"/>
        <v>0</v>
      </c>
      <c r="D136" s="22">
        <f t="shared" ref="D136:K136" si="59">+D137</f>
        <v>0</v>
      </c>
      <c r="E136" s="22">
        <f t="shared" si="59"/>
        <v>0</v>
      </c>
      <c r="F136" s="22">
        <f t="shared" si="59"/>
        <v>0</v>
      </c>
      <c r="G136" s="22">
        <f t="shared" si="59"/>
        <v>0</v>
      </c>
      <c r="H136" s="22">
        <f t="shared" si="59"/>
        <v>0</v>
      </c>
      <c r="I136" s="22">
        <f t="shared" si="59"/>
        <v>0</v>
      </c>
      <c r="J136" s="22">
        <f t="shared" si="59"/>
        <v>0</v>
      </c>
      <c r="K136" s="22">
        <f t="shared" si="59"/>
        <v>0</v>
      </c>
      <c r="L136" s="23" t="str">
        <f t="shared" si="58"/>
        <v/>
      </c>
      <c r="N136" s="32"/>
      <c r="O136" s="35"/>
    </row>
    <row r="137" spans="1:15">
      <c r="A137" s="21" t="s">
        <v>20</v>
      </c>
      <c r="B137" s="22">
        <f t="shared" si="57"/>
        <v>0</v>
      </c>
      <c r="C137" s="22">
        <f t="shared" si="57"/>
        <v>0</v>
      </c>
      <c r="D137" s="22">
        <f t="shared" ref="D137:K137" si="60">+D138+D141+D142+D145</f>
        <v>0</v>
      </c>
      <c r="E137" s="22">
        <f t="shared" si="60"/>
        <v>0</v>
      </c>
      <c r="F137" s="22">
        <f t="shared" si="60"/>
        <v>0</v>
      </c>
      <c r="G137" s="22">
        <f t="shared" si="60"/>
        <v>0</v>
      </c>
      <c r="H137" s="22">
        <f t="shared" si="60"/>
        <v>0</v>
      </c>
      <c r="I137" s="22">
        <f t="shared" si="60"/>
        <v>0</v>
      </c>
      <c r="J137" s="22">
        <f t="shared" si="60"/>
        <v>0</v>
      </c>
      <c r="K137" s="22">
        <f t="shared" si="60"/>
        <v>0</v>
      </c>
      <c r="L137" s="23" t="str">
        <f t="shared" si="58"/>
        <v/>
      </c>
      <c r="N137" s="32"/>
      <c r="O137" s="35"/>
    </row>
    <row r="138" spans="1:15">
      <c r="A138" s="21" t="s">
        <v>21</v>
      </c>
      <c r="B138" s="22">
        <f t="shared" si="57"/>
        <v>0</v>
      </c>
      <c r="C138" s="22">
        <f t="shared" si="57"/>
        <v>0</v>
      </c>
      <c r="D138" s="22">
        <f t="shared" ref="D138:K138" si="61">+D139+D140</f>
        <v>0</v>
      </c>
      <c r="E138" s="22">
        <f t="shared" si="61"/>
        <v>0</v>
      </c>
      <c r="F138" s="22">
        <f t="shared" si="61"/>
        <v>0</v>
      </c>
      <c r="G138" s="22">
        <f t="shared" si="61"/>
        <v>0</v>
      </c>
      <c r="H138" s="22">
        <f t="shared" si="61"/>
        <v>0</v>
      </c>
      <c r="I138" s="22">
        <f t="shared" si="61"/>
        <v>0</v>
      </c>
      <c r="J138" s="22">
        <f t="shared" si="61"/>
        <v>0</v>
      </c>
      <c r="K138" s="22">
        <f t="shared" si="61"/>
        <v>0</v>
      </c>
      <c r="L138" s="23" t="str">
        <f t="shared" si="58"/>
        <v/>
      </c>
      <c r="N138" s="32"/>
      <c r="O138" s="35"/>
    </row>
    <row r="139" spans="1:15">
      <c r="A139" s="24" t="s">
        <v>22</v>
      </c>
      <c r="B139" s="25">
        <f t="shared" si="57"/>
        <v>0</v>
      </c>
      <c r="C139" s="25">
        <f t="shared" si="57"/>
        <v>0</v>
      </c>
      <c r="D139" s="25">
        <f>+กองกลาง!D78+กจ!D78+กผ!D78+กบ!D78+กค!D78+กก!D78+อาคาร!D78+ศูนย์ประกัน!D78+ศูนย์ผลิตตำรา!D78+ศูนย์ความร่วมมือ!D78+กองงาน!D78+ศูนย์บริการ!D78+ตรวจสอบ!D78+พัสดุ!D78+งานสิทธิประโยชน์!D78+ระยอง!D138+กฏหมาย!D78+ส่งเสริมวิชาการ!D78</f>
        <v>0</v>
      </c>
      <c r="E139" s="25">
        <f>+กองกลาง!E78+กจ!E78+กผ!E78+กบ!E78+กค!E78+กก!E78+อาคาร!E78+ศูนย์ประกัน!E78+ศูนย์ผลิตตำรา!E78+ศูนย์ความร่วมมือ!E78+กองงาน!E78+ศูนย์บริการ!E78+ตรวจสอบ!E78+พัสดุ!E78+งานสิทธิประโยชน์!E78+ระยอง!E138+กฏหมาย!E78+ส่งเสริมวิชาการ!E78</f>
        <v>0</v>
      </c>
      <c r="F139" s="25">
        <f>+กองกลาง!F78+กจ!F78+กผ!F78+กบ!F78+กค!F78+กก!F78+อาคาร!F78+ศูนย์ประกัน!F78+ศูนย์ผลิตตำรา!F78+ศูนย์ความร่วมมือ!F78+กองงาน!F78+ศูนย์บริการ!F78+ตรวจสอบ!F78+พัสดุ!F78+งานสิทธิประโยชน์!F78+ระยอง!F138+กฏหมาย!F78+ส่งเสริมวิชาการ!F78</f>
        <v>0</v>
      </c>
      <c r="G139" s="25">
        <f>+กองกลาง!G78+กจ!G78+กผ!G78+กบ!G78+กค!G78+กก!G78+อาคาร!G78+ศูนย์ประกัน!G78+ศูนย์ผลิตตำรา!G78+ศูนย์ความร่วมมือ!G78+กองงาน!G78+ศูนย์บริการ!G78+ตรวจสอบ!G78+พัสดุ!G78+งานสิทธิประโยชน์!G78+ระยอง!G138+กฏหมาย!G78+ส่งเสริมวิชาการ!G78</f>
        <v>0</v>
      </c>
      <c r="H139" s="25">
        <f>+กองกลาง!H78+กจ!H78+กผ!H78+กบ!H78+กค!H78+กก!H78+อาคาร!H78+ศูนย์ประกัน!H78+ศูนย์ผลิตตำรา!H78+ศูนย์ความร่วมมือ!H78+กองงาน!H78+ศูนย์บริการ!H78+ตรวจสอบ!H78+พัสดุ!H78+งานสิทธิประโยชน์!H78+ระยอง!H138+กฏหมาย!H78+ส่งเสริมวิชาการ!H78</f>
        <v>0</v>
      </c>
      <c r="I139" s="25">
        <f>+กองกลาง!I78+กจ!I78+กผ!I78+กบ!I78+กค!I78+กก!I78+อาคาร!I78+ศูนย์ประกัน!I78+ศูนย์ผลิตตำรา!I78+ศูนย์ความร่วมมือ!I78+กองงาน!I78+ศูนย์บริการ!I78+ตรวจสอบ!I78+พัสดุ!I78+งานสิทธิประโยชน์!I78+ระยอง!I138+กฏหมาย!I78+ส่งเสริมวิชาการ!I78</f>
        <v>0</v>
      </c>
      <c r="J139" s="25">
        <f>+กองกลาง!J78+กจ!J78+กผ!J78+กบ!J78+กค!J78+กก!J78+อาคาร!J78+ศูนย์ประกัน!J78+ศูนย์ผลิตตำรา!J78+ศูนย์ความร่วมมือ!J78+กองงาน!J78+ศูนย์บริการ!J78+ตรวจสอบ!J78+พัสดุ!J78+งานสิทธิประโยชน์!J78+ระยอง!J138+กฏหมาย!J78+ส่งเสริมวิชาการ!J78</f>
        <v>0</v>
      </c>
      <c r="K139" s="25">
        <f>+กองกลาง!K78+กจ!K78+กผ!K78+กบ!K78+กค!K78+กก!K78+อาคาร!K78+ศูนย์ประกัน!K78+ศูนย์ผลิตตำรา!K78+ศูนย์ความร่วมมือ!K78+กองงาน!K78+ศูนย์บริการ!K78+ตรวจสอบ!K78+พัสดุ!K78+งานสิทธิประโยชน์!K78+ระยอง!K138+กฏหมาย!K78+ส่งเสริมวิชาการ!K78</f>
        <v>0</v>
      </c>
      <c r="L139" s="37" t="str">
        <f t="shared" si="58"/>
        <v/>
      </c>
      <c r="N139" s="32"/>
      <c r="O139" s="88"/>
    </row>
    <row r="140" spans="1:15">
      <c r="A140" s="26" t="s">
        <v>23</v>
      </c>
      <c r="B140" s="25">
        <f t="shared" si="57"/>
        <v>0</v>
      </c>
      <c r="C140" s="25">
        <f t="shared" si="57"/>
        <v>0</v>
      </c>
      <c r="D140" s="25">
        <f>+กองกลาง!D79+กจ!D79+กผ!D79+กบ!D79+กค!D79+กก!D79+อาคาร!D79+ศูนย์ประกัน!D79+ศูนย์ผลิตตำรา!D79+ศูนย์ความร่วมมือ!D79+กองงาน!D79+ศูนย์บริการ!D79+ตรวจสอบ!D79+พัสดุ!D79+งานสิทธิประโยชน์!D79+ระยอง!D139+กฏหมาย!D79+ส่งเสริมวิชาการ!D79</f>
        <v>0</v>
      </c>
      <c r="E140" s="25">
        <f>+กองกลาง!E79+กจ!E79+กผ!E79+กบ!E79+กค!E79+กก!E79+อาคาร!E79+ศูนย์ประกัน!E79+ศูนย์ผลิตตำรา!E79+ศูนย์ความร่วมมือ!E79+กองงาน!E79+ศูนย์บริการ!E79+ตรวจสอบ!E79+พัสดุ!E79+งานสิทธิประโยชน์!E79+ระยอง!E139+กฏหมาย!E79+ส่งเสริมวิชาการ!E79</f>
        <v>0</v>
      </c>
      <c r="F140" s="25">
        <f>+กองกลาง!F79+กจ!F79+กผ!F79+กบ!F79+กค!F79+กก!F79+อาคาร!F79+ศูนย์ประกัน!F79+ศูนย์ผลิตตำรา!F79+ศูนย์ความร่วมมือ!F79+กองงาน!F79+ศูนย์บริการ!F79+ตรวจสอบ!F79+พัสดุ!F79+งานสิทธิประโยชน์!F79+ระยอง!F139+กฏหมาย!F79+ส่งเสริมวิชาการ!F79</f>
        <v>0</v>
      </c>
      <c r="G140" s="25">
        <f>+กองกลาง!G79+กจ!G79+กผ!G79+กบ!G79+กค!G79+กก!G79+อาคาร!G79+ศูนย์ประกัน!G79+ศูนย์ผลิตตำรา!G79+ศูนย์ความร่วมมือ!G79+กองงาน!G79+ศูนย์บริการ!G79+ตรวจสอบ!G79+พัสดุ!G79+งานสิทธิประโยชน์!G79+ระยอง!G139+กฏหมาย!G79+ส่งเสริมวิชาการ!G79</f>
        <v>0</v>
      </c>
      <c r="H140" s="25">
        <f>+กองกลาง!H79+กจ!H79+กผ!H79+กบ!H79+กค!H79+กก!H79+อาคาร!H79+ศูนย์ประกัน!H79+ศูนย์ผลิตตำรา!H79+ศูนย์ความร่วมมือ!H79+กองงาน!H79+ศูนย์บริการ!H79+ตรวจสอบ!H79+พัสดุ!H79+งานสิทธิประโยชน์!H79+ระยอง!H139+กฏหมาย!H79+ส่งเสริมวิชาการ!H79</f>
        <v>0</v>
      </c>
      <c r="I140" s="25">
        <f>+กองกลาง!I79+กจ!I79+กผ!I79+กบ!I79+กค!I79+กก!I79+อาคาร!I79+ศูนย์ประกัน!I79+ศูนย์ผลิตตำรา!I79+ศูนย์ความร่วมมือ!I79+กองงาน!I79+ศูนย์บริการ!I79+ตรวจสอบ!I79+พัสดุ!I79+งานสิทธิประโยชน์!I79+ระยอง!I139+กฏหมาย!I79+ส่งเสริมวิชาการ!I79</f>
        <v>0</v>
      </c>
      <c r="J140" s="25">
        <f>+กองกลาง!J79+กจ!J79+กผ!J79+กบ!J79+กค!J79+กก!J79+อาคาร!J79+ศูนย์ประกัน!J79+ศูนย์ผลิตตำรา!J79+ศูนย์ความร่วมมือ!J79+กองงาน!J79+ศูนย์บริการ!J79+ตรวจสอบ!J79+พัสดุ!J79+งานสิทธิประโยชน์!J79+ระยอง!J139+กฏหมาย!J79+ส่งเสริมวิชาการ!J79</f>
        <v>0</v>
      </c>
      <c r="K140" s="25">
        <f>+กองกลาง!K79+กจ!K79+กผ!K79+กบ!K79+กค!K79+กก!K79+อาคาร!K79+ศูนย์ประกัน!K79+ศูนย์ผลิตตำรา!K79+ศูนย์ความร่วมมือ!K79+กองงาน!K79+ศูนย์บริการ!K79+ตรวจสอบ!K79+พัสดุ!K79+งานสิทธิประโยชน์!K79+ระยอง!K139+กฏหมาย!K79+ส่งเสริมวิชาการ!K79</f>
        <v>0</v>
      </c>
      <c r="L140" s="37" t="str">
        <f t="shared" si="58"/>
        <v/>
      </c>
      <c r="N140" s="32"/>
      <c r="O140" s="35"/>
    </row>
    <row r="141" spans="1:15">
      <c r="A141" s="24" t="s">
        <v>141</v>
      </c>
      <c r="B141" s="25">
        <f t="shared" si="57"/>
        <v>0</v>
      </c>
      <c r="C141" s="25">
        <f t="shared" si="57"/>
        <v>0</v>
      </c>
      <c r="D141" s="25">
        <f>+กองกลาง!D80+กจ!D80+กผ!D80+กบ!D80+กค!D80+กก!D80+อาคาร!D80+ศูนย์ประกัน!D80+ศูนย์ผลิตตำรา!D80+ศูนย์ความร่วมมือ!D80+กองงาน!D80+ศูนย์บริการ!D80+ตรวจสอบ!D80+พัสดุ!D80+งานสิทธิประโยชน์!D80+ระยอง!D140+กฏหมาย!D80+ส่งเสริมวิชาการ!D80</f>
        <v>0</v>
      </c>
      <c r="E141" s="25">
        <f>+กองกลาง!E80+กจ!E80+กผ!E80+กบ!E80+กค!E80+กก!E80+อาคาร!E80+ศูนย์ประกัน!E80+ศูนย์ผลิตตำรา!E80+ศูนย์ความร่วมมือ!E80+กองงาน!E80+ศูนย์บริการ!E80+ตรวจสอบ!E80+พัสดุ!E80+งานสิทธิประโยชน์!E80+ระยอง!E140+กฏหมาย!E80+ส่งเสริมวิชาการ!E80</f>
        <v>0</v>
      </c>
      <c r="F141" s="25">
        <f>+กองกลาง!F80+กจ!F80+กผ!F80+กบ!F80+กค!F80+กก!F80+อาคาร!F80+ศูนย์ประกัน!F80+ศูนย์ผลิตตำรา!F80+ศูนย์ความร่วมมือ!F80+กองงาน!F80+ศูนย์บริการ!F80+ตรวจสอบ!F80+พัสดุ!F80+งานสิทธิประโยชน์!F80+ระยอง!F140+กฏหมาย!F80+ส่งเสริมวิชาการ!F80</f>
        <v>0</v>
      </c>
      <c r="G141" s="25">
        <f>+กองกลาง!G80+กจ!G80+กผ!G80+กบ!G80+กค!G80+กก!G80+อาคาร!G80+ศูนย์ประกัน!G80+ศูนย์ผลิตตำรา!G80+ศูนย์ความร่วมมือ!G80+กองงาน!G80+ศูนย์บริการ!G80+ตรวจสอบ!G80+พัสดุ!G80+งานสิทธิประโยชน์!G80+ระยอง!G140+กฏหมาย!G80+ส่งเสริมวิชาการ!G80</f>
        <v>0</v>
      </c>
      <c r="H141" s="25">
        <f>+กองกลาง!H80+กจ!H80+กผ!H80+กบ!H80+กค!H80+กก!H80+อาคาร!H80+ศูนย์ประกัน!H80+ศูนย์ผลิตตำรา!H80+ศูนย์ความร่วมมือ!H80+กองงาน!H80+ศูนย์บริการ!H80+ตรวจสอบ!H80+พัสดุ!H80+งานสิทธิประโยชน์!H80+ระยอง!H140+กฏหมาย!H80+ส่งเสริมวิชาการ!H80</f>
        <v>0</v>
      </c>
      <c r="I141" s="25">
        <f>+กองกลาง!I80+กจ!I80+กผ!I80+กบ!I80+กค!I80+กก!I80+อาคาร!I80+ศูนย์ประกัน!I80+ศูนย์ผลิตตำรา!I80+ศูนย์ความร่วมมือ!I80+กองงาน!I80+ศูนย์บริการ!I80+ตรวจสอบ!I80+พัสดุ!I80+งานสิทธิประโยชน์!I80+ระยอง!I140+กฏหมาย!I80+ส่งเสริมวิชาการ!I80</f>
        <v>0</v>
      </c>
      <c r="J141" s="25">
        <f>+กองกลาง!J80+กจ!J80+กผ!J80+กบ!J80+กค!J80+กก!J80+อาคาร!J80+ศูนย์ประกัน!J80+ศูนย์ผลิตตำรา!J80+ศูนย์ความร่วมมือ!J80+กองงาน!J80+ศูนย์บริการ!J80+ตรวจสอบ!J80+พัสดุ!J80+งานสิทธิประโยชน์!J80+ระยอง!J140+กฏหมาย!J80+ส่งเสริมวิชาการ!J80</f>
        <v>0</v>
      </c>
      <c r="K141" s="25">
        <f>+กองกลาง!K80+กจ!K80+กผ!K80+กบ!K80+กค!K80+กก!K80+อาคาร!K80+ศูนย์ประกัน!K80+ศูนย์ผลิตตำรา!K80+ศูนย์ความร่วมมือ!K80+กองงาน!K80+ศูนย์บริการ!K80+ตรวจสอบ!K80+พัสดุ!K80+งานสิทธิประโยชน์!K80+ระยอง!K140+กฏหมาย!K80+ส่งเสริมวิชาการ!K80</f>
        <v>0</v>
      </c>
      <c r="L141" s="37" t="str">
        <f t="shared" si="58"/>
        <v/>
      </c>
      <c r="N141" s="32"/>
      <c r="O141" s="88"/>
    </row>
    <row r="142" spans="1:15">
      <c r="A142" s="21" t="s">
        <v>24</v>
      </c>
      <c r="B142" s="22">
        <f t="shared" si="57"/>
        <v>0</v>
      </c>
      <c r="C142" s="22">
        <f t="shared" si="57"/>
        <v>0</v>
      </c>
      <c r="D142" s="22">
        <f t="shared" ref="D142:K142" si="62">+D143+D144</f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0</v>
      </c>
      <c r="I142" s="22">
        <f t="shared" si="62"/>
        <v>0</v>
      </c>
      <c r="J142" s="22">
        <f t="shared" si="62"/>
        <v>0</v>
      </c>
      <c r="K142" s="22">
        <f t="shared" si="62"/>
        <v>0</v>
      </c>
      <c r="L142" s="23" t="str">
        <f t="shared" si="58"/>
        <v/>
      </c>
      <c r="N142" s="32"/>
      <c r="O142" s="35"/>
    </row>
    <row r="143" spans="1:15">
      <c r="A143" s="28" t="s">
        <v>25</v>
      </c>
      <c r="B143" s="25">
        <f t="shared" si="57"/>
        <v>0</v>
      </c>
      <c r="C143" s="25">
        <f t="shared" si="57"/>
        <v>0</v>
      </c>
      <c r="D143" s="25">
        <f>+กองกลาง!D82+กจ!D82+กผ!D82+กบ!D82+กค!D82+กก!D82+อาคาร!D82+ศูนย์ประกัน!D82+ศูนย์ผลิตตำรา!D82+ศูนย์ความร่วมมือ!D82+กองงาน!D82+ศูนย์บริการ!D82+ตรวจสอบ!D82+พัสดุ!D82+งานสิทธิประโยชน์!D82+ระยอง!D142</f>
        <v>0</v>
      </c>
      <c r="E143" s="25">
        <f>+กองกลาง!E82+กจ!E82+กผ!E82+กบ!E82+กค!E82+กก!E82+อาคาร!E82+ศูนย์ประกัน!E82+ศูนย์ผลิตตำรา!E82+ศูนย์ความร่วมมือ!E82+กองงาน!E82+ศูนย์บริการ!E82+ตรวจสอบ!E82+พัสดุ!E82+งานสิทธิประโยชน์!E82+ระยอง!E142</f>
        <v>0</v>
      </c>
      <c r="F143" s="25">
        <f>+กองกลาง!F82+กจ!F82+กผ!F82+กบ!F82+กค!F82+กก!F82+อาคาร!F82+ศูนย์ประกัน!F82+ศูนย์ผลิตตำรา!F82+ศูนย์ความร่วมมือ!F82+กองงาน!F82+ศูนย์บริการ!F82+ตรวจสอบ!F82+พัสดุ!F82+งานสิทธิประโยชน์!F82+ระยอง!F142</f>
        <v>0</v>
      </c>
      <c r="G143" s="25">
        <f>+กองกลาง!G82+กจ!G82+กผ!G82+กบ!G82+กค!G82+กก!G82+อาคาร!G82+ศูนย์ประกัน!G82+ศูนย์ผลิตตำรา!G82+ศูนย์ความร่วมมือ!G82+กองงาน!G82+ศูนย์บริการ!G82+ตรวจสอบ!G82+พัสดุ!G82+งานสิทธิประโยชน์!G82+ระยอง!G142</f>
        <v>0</v>
      </c>
      <c r="H143" s="25">
        <f>+กองกลาง!H82+กจ!H82+กผ!H82+กบ!H82+กค!H82+กก!H82+อาคาร!H82+ศูนย์ประกัน!H82+ศูนย์ผลิตตำรา!H82+ศูนย์ความร่วมมือ!H82+กองงาน!H82+ศูนย์บริการ!H82+ตรวจสอบ!H82+พัสดุ!H82+งานสิทธิประโยชน์!H82+ระยอง!H142</f>
        <v>0</v>
      </c>
      <c r="I143" s="25">
        <f>+กองกลาง!I82+กจ!I82+กผ!I82+กบ!I82+กค!I82+กก!I82+อาคาร!I82+ศูนย์ประกัน!I82+ศูนย์ผลิตตำรา!I82+ศูนย์ความร่วมมือ!I82+กองงาน!I82+ศูนย์บริการ!I82+ตรวจสอบ!I82+พัสดุ!I82+งานสิทธิประโยชน์!I82+ระยอง!I142</f>
        <v>0</v>
      </c>
      <c r="J143" s="25">
        <f>+กองกลาง!J82+กจ!J82+กผ!J82+กบ!J82+กค!J82+กก!J82+อาคาร!J82+ศูนย์ประกัน!J82+ศูนย์ผลิตตำรา!J82+ศูนย์ความร่วมมือ!J82+กองงาน!J82+ศูนย์บริการ!J82+ตรวจสอบ!J82+พัสดุ!J82+งานสิทธิประโยชน์!J82+ระยอง!J142</f>
        <v>0</v>
      </c>
      <c r="K143" s="25">
        <f>+กองกลาง!K82+กจ!K82+กผ!K82+กบ!K82+กค!K82+กก!K82+อาคาร!K82+ศูนย์ประกัน!K82+ศูนย์ผลิตตำรา!K82+ศูนย์ความร่วมมือ!K82+กองงาน!K82+ศูนย์บริการ!K82+ตรวจสอบ!K82+พัสดุ!K82+งานสิทธิประโยชน์!K82+ระยอง!K142</f>
        <v>0</v>
      </c>
      <c r="L143" s="37" t="str">
        <f t="shared" si="58"/>
        <v/>
      </c>
      <c r="N143" s="32"/>
      <c r="O143" s="35"/>
    </row>
    <row r="144" spans="1:15">
      <c r="A144" s="28" t="s">
        <v>26</v>
      </c>
      <c r="B144" s="25">
        <f t="shared" si="57"/>
        <v>0</v>
      </c>
      <c r="C144" s="25">
        <f t="shared" si="57"/>
        <v>0</v>
      </c>
      <c r="D144" s="25">
        <f>+กองกลาง!D83+กจ!D83+กผ!D83+กบ!D83+กค!D83+กก!D83+อาคาร!D83+ศูนย์ประกัน!D83+ศูนย์ผลิตตำรา!D83+ศูนย์ความร่วมมือ!D83+กองงาน!D83+ศูนย์บริการ!D83+ตรวจสอบ!D83+พัสดุ!D83+งานสิทธิประโยชน์!D83+ระยอง!D143</f>
        <v>0</v>
      </c>
      <c r="E144" s="25">
        <f>+กองกลาง!E83+กจ!E83+กผ!E83+กบ!E83+กค!E83+กก!E83+อาคาร!E83+ศูนย์ประกัน!E83+ศูนย์ผลิตตำรา!E83+ศูนย์ความร่วมมือ!E83+กองงาน!E83+ศูนย์บริการ!E83+ตรวจสอบ!E83+พัสดุ!E83+งานสิทธิประโยชน์!E83+ระยอง!E143</f>
        <v>0</v>
      </c>
      <c r="F144" s="25">
        <f>+กองกลาง!F83+กจ!F83+กผ!F83+กบ!F83+กค!F83+กก!F83+อาคาร!F83+ศูนย์ประกัน!F83+ศูนย์ผลิตตำรา!F83+ศูนย์ความร่วมมือ!F83+กองงาน!F83+ศูนย์บริการ!F83+ตรวจสอบ!F83+พัสดุ!F83+งานสิทธิประโยชน์!F83+ระยอง!F143</f>
        <v>0</v>
      </c>
      <c r="G144" s="25">
        <f>+กองกลาง!G83+กจ!G83+กผ!G83+กบ!G83+กค!G83+กก!G83+อาคาร!G83+ศูนย์ประกัน!G83+ศูนย์ผลิตตำรา!G83+ศูนย์ความร่วมมือ!G83+กองงาน!G83+ศูนย์บริการ!G83+ตรวจสอบ!G83+พัสดุ!G83+งานสิทธิประโยชน์!G83+ระยอง!G143</f>
        <v>0</v>
      </c>
      <c r="H144" s="25">
        <f>+กองกลาง!H83+กจ!H83+กผ!H83+กบ!H83+กค!H83+กก!H83+อาคาร!H83+ศูนย์ประกัน!H83+ศูนย์ผลิตตำรา!H83+ศูนย์ความร่วมมือ!H83+กองงาน!H83+ศูนย์บริการ!H83+ตรวจสอบ!H83+พัสดุ!H83+งานสิทธิประโยชน์!H83+ระยอง!H143</f>
        <v>0</v>
      </c>
      <c r="I144" s="25">
        <f>+กองกลาง!I83+กจ!I83+กผ!I83+กบ!I83+กค!I83+กก!I83+อาคาร!I83+ศูนย์ประกัน!I83+ศูนย์ผลิตตำรา!I83+ศูนย์ความร่วมมือ!I83+กองงาน!I83+ศูนย์บริการ!I83+ตรวจสอบ!I83+พัสดุ!I83+งานสิทธิประโยชน์!I83+ระยอง!I143</f>
        <v>0</v>
      </c>
      <c r="J144" s="25">
        <f>+กองกลาง!J83+กจ!J83+กผ!J83+กบ!J83+กค!J83+กก!J83+อาคาร!J83+ศูนย์ประกัน!J83+ศูนย์ผลิตตำรา!J83+ศูนย์ความร่วมมือ!J83+กองงาน!J83+ศูนย์บริการ!J83+ตรวจสอบ!J83+พัสดุ!J83+งานสิทธิประโยชน์!J83+ระยอง!J143</f>
        <v>0</v>
      </c>
      <c r="K144" s="25">
        <f>+กองกลาง!K83+กจ!K83+กผ!K83+กบ!K83+กค!K83+กก!K83+อาคาร!K83+ศูนย์ประกัน!K83+ศูนย์ผลิตตำรา!K83+ศูนย์ความร่วมมือ!K83+กองงาน!K83+ศูนย์บริการ!K83+ตรวจสอบ!K83+พัสดุ!K83+งานสิทธิประโยชน์!K83+ระยอง!K143</f>
        <v>0</v>
      </c>
      <c r="L144" s="37" t="str">
        <f t="shared" si="58"/>
        <v/>
      </c>
      <c r="N144" s="32"/>
      <c r="O144" s="35"/>
    </row>
    <row r="145" spans="1:15">
      <c r="A145" s="21" t="s">
        <v>27</v>
      </c>
      <c r="B145" s="22">
        <f t="shared" si="57"/>
        <v>0</v>
      </c>
      <c r="C145" s="22">
        <f t="shared" si="57"/>
        <v>0</v>
      </c>
      <c r="D145" s="22">
        <f t="shared" ref="D145:K145" si="63">SUM(D146:D149)</f>
        <v>0</v>
      </c>
      <c r="E145" s="22">
        <f t="shared" si="63"/>
        <v>0</v>
      </c>
      <c r="F145" s="22">
        <f t="shared" si="63"/>
        <v>0</v>
      </c>
      <c r="G145" s="22">
        <f t="shared" si="63"/>
        <v>0</v>
      </c>
      <c r="H145" s="22">
        <f t="shared" si="63"/>
        <v>0</v>
      </c>
      <c r="I145" s="22">
        <f t="shared" si="63"/>
        <v>0</v>
      </c>
      <c r="J145" s="22">
        <f t="shared" si="63"/>
        <v>0</v>
      </c>
      <c r="K145" s="22">
        <f t="shared" si="63"/>
        <v>0</v>
      </c>
      <c r="L145" s="23" t="str">
        <f t="shared" si="58"/>
        <v/>
      </c>
      <c r="N145" s="32"/>
      <c r="O145" s="35"/>
    </row>
    <row r="146" spans="1:15">
      <c r="A146" s="28" t="s">
        <v>78</v>
      </c>
      <c r="B146" s="25">
        <f t="shared" si="57"/>
        <v>0</v>
      </c>
      <c r="C146" s="25">
        <f t="shared" si="57"/>
        <v>0</v>
      </c>
      <c r="D146" s="25">
        <f>+กองกลาง!D85+กจ!D85+กผ!D85+กบ!D85+กค!D85+กก!D85+อาคาร!D85+ศูนย์ประกัน!D85+ศูนย์ผลิตตำรา!D85+ศูนย์ความร่วมมือ!D85+กองงาน!D85+ศูนย์บริการ!D85+ตรวจสอบ!D85+พัสดุ!D85+งานสิทธิประโยชน์!D85+ระยอง!D145+กฏหมาย!D85</f>
        <v>0</v>
      </c>
      <c r="E146" s="25">
        <f>+กองกลาง!E85+กจ!E85+กผ!E85+กบ!E85+กค!E85+กก!E85+อาคาร!E85+ศูนย์ประกัน!E85+ศูนย์ผลิตตำรา!E85+ศูนย์ความร่วมมือ!E85+กองงาน!E85+ศูนย์บริการ!E85+ตรวจสอบ!E85+พัสดุ!E85+งานสิทธิประโยชน์!E85+ระยอง!E145+กฏหมาย!E85</f>
        <v>0</v>
      </c>
      <c r="F146" s="25">
        <f>+กองกลาง!F85+กจ!F85+กผ!F85+กบ!F85+กค!F85+กก!F85+อาคาร!F85+ศูนย์ประกัน!F85+ศูนย์ผลิตตำรา!F85+ศูนย์ความร่วมมือ!F85+กองงาน!F85+ศูนย์บริการ!F85+ตรวจสอบ!F85+พัสดุ!F85+งานสิทธิประโยชน์!F85+ระยอง!F145+กฏหมาย!F85</f>
        <v>0</v>
      </c>
      <c r="G146" s="25">
        <f>+กองกลาง!G85+กจ!G85+กผ!G85+กบ!G85+กค!G85+กก!G85+อาคาร!G85+ศูนย์ประกัน!G85+ศูนย์ผลิตตำรา!G85+ศูนย์ความร่วมมือ!G85+กองงาน!G85+ศูนย์บริการ!G85+ตรวจสอบ!G85+พัสดุ!G85+งานสิทธิประโยชน์!G85+ระยอง!G145+กฏหมาย!G85</f>
        <v>0</v>
      </c>
      <c r="H146" s="25">
        <f>+กองกลาง!H85+กจ!H85+กผ!H85+กบ!H85+กค!H85+กก!H85+อาคาร!H85+ศูนย์ประกัน!H85+ศูนย์ผลิตตำรา!H85+ศูนย์ความร่วมมือ!H85+กองงาน!H85+ศูนย์บริการ!H85+ตรวจสอบ!H85+พัสดุ!H85+งานสิทธิประโยชน์!H85+ระยอง!H145+กฏหมาย!H85</f>
        <v>0</v>
      </c>
      <c r="I146" s="25">
        <f>+กองกลาง!I85+กจ!I85+กผ!I85+กบ!I85+กค!I85+กก!I85+อาคาร!I85+ศูนย์ประกัน!I85+ศูนย์ผลิตตำรา!I85+ศูนย์ความร่วมมือ!I85+กองงาน!I85+ศูนย์บริการ!I85+ตรวจสอบ!I85+พัสดุ!I85+งานสิทธิประโยชน์!I85+ระยอง!I145+กฏหมาย!I85</f>
        <v>0</v>
      </c>
      <c r="J146" s="25">
        <f>+กองกลาง!J85+กจ!J85+กผ!J85+กบ!J85+กค!J85+กก!J85+อาคาร!J85+ศูนย์ประกัน!J85+ศูนย์ผลิตตำรา!J85+ศูนย์ความร่วมมือ!J85+กองงาน!J85+ศูนย์บริการ!J85+ตรวจสอบ!J85+พัสดุ!J85+งานสิทธิประโยชน์!J85+ระยอง!J145+กฏหมาย!J85</f>
        <v>0</v>
      </c>
      <c r="K146" s="25">
        <f>+กองกลาง!K85+กจ!K85+กผ!K85+กบ!K85+กค!K85+กก!K85+อาคาร!K85+ศูนย์ประกัน!K85+ศูนย์ผลิตตำรา!K85+ศูนย์ความร่วมมือ!K85+กองงาน!K85+ศูนย์บริการ!K85+ตรวจสอบ!K85+พัสดุ!K85+งานสิทธิประโยชน์!K85+ระยอง!K145+กฏหมาย!K85</f>
        <v>0</v>
      </c>
      <c r="L146" s="37" t="str">
        <f t="shared" si="58"/>
        <v/>
      </c>
      <c r="N146" s="32"/>
      <c r="O146" s="88"/>
    </row>
    <row r="147" spans="1:15">
      <c r="A147" s="28" t="s">
        <v>29</v>
      </c>
      <c r="B147" s="25">
        <f t="shared" si="57"/>
        <v>0</v>
      </c>
      <c r="C147" s="25">
        <f t="shared" si="57"/>
        <v>0</v>
      </c>
      <c r="D147" s="25">
        <f>+กองกลาง!D86+กจ!D86+กผ!D86+กบ!D86+กค!D86+กก!D86+อาคาร!D86+ศูนย์ประกัน!D86+ศูนย์ผลิตตำรา!D86+ศูนย์ความร่วมมือ!D86+กองงาน!D86+ศูนย์บริการ!D86+ตรวจสอบ!D86+พัสดุ!D86+งานสิทธิประโยชน์!D86+ระยอง!D146+กฏหมาย!D86</f>
        <v>0</v>
      </c>
      <c r="E147" s="25">
        <f>+กองกลาง!E86+กจ!E86+กผ!E86+กบ!E86+กค!E86+กก!E86+อาคาร!E86+ศูนย์ประกัน!E86+ศูนย์ผลิตตำรา!E86+ศูนย์ความร่วมมือ!E86+กองงาน!E86+ศูนย์บริการ!E86+ตรวจสอบ!E86+พัสดุ!E86+งานสิทธิประโยชน์!E86+ระยอง!E146+กฏหมาย!E86</f>
        <v>0</v>
      </c>
      <c r="F147" s="25">
        <f>+กองกลาง!F86+กจ!F86+กผ!F86+กบ!F86+กค!F86+กก!F86+อาคาร!F86+ศูนย์ประกัน!F86+ศูนย์ผลิตตำรา!F86+ศูนย์ความร่วมมือ!F86+กองงาน!F86+ศูนย์บริการ!F86+ตรวจสอบ!F86+พัสดุ!F86+งานสิทธิประโยชน์!F86+ระยอง!F146+กฏหมาย!F86</f>
        <v>0</v>
      </c>
      <c r="G147" s="25">
        <f>+กองกลาง!G86+กจ!G86+กผ!G86+กบ!G86+กค!G86+กก!G86+อาคาร!G86+ศูนย์ประกัน!G86+ศูนย์ผลิตตำรา!G86+ศูนย์ความร่วมมือ!G86+กองงาน!G86+ศูนย์บริการ!G86+ตรวจสอบ!G86+พัสดุ!G86+งานสิทธิประโยชน์!G86+ระยอง!G146+กฏหมาย!G86</f>
        <v>0</v>
      </c>
      <c r="H147" s="25">
        <f>+กองกลาง!H86+กจ!H86+กผ!H86+กบ!H86+กค!H86+กก!H86+อาคาร!H86+ศูนย์ประกัน!H86+ศูนย์ผลิตตำรา!H86+ศูนย์ความร่วมมือ!H86+กองงาน!H86+ศูนย์บริการ!H86+ตรวจสอบ!H86+พัสดุ!H86+งานสิทธิประโยชน์!H86+ระยอง!H146+กฏหมาย!H86</f>
        <v>0</v>
      </c>
      <c r="I147" s="25">
        <f>+กองกลาง!I86+กจ!I86+กผ!I86+กบ!I86+กค!I86+กก!I86+อาคาร!I86+ศูนย์ประกัน!I86+ศูนย์ผลิตตำรา!I86+ศูนย์ความร่วมมือ!I86+กองงาน!I86+ศูนย์บริการ!I86+ตรวจสอบ!I86+พัสดุ!I86+งานสิทธิประโยชน์!I86+ระยอง!I146+กฏหมาย!I86</f>
        <v>0</v>
      </c>
      <c r="J147" s="25">
        <f>+กองกลาง!J86+กจ!J86+กผ!J86+กบ!J86+กค!J86+กก!J86+อาคาร!J86+ศูนย์ประกัน!J86+ศูนย์ผลิตตำรา!J86+ศูนย์ความร่วมมือ!J86+กองงาน!J86+ศูนย์บริการ!J86+ตรวจสอบ!J86+พัสดุ!J86+งานสิทธิประโยชน์!J86+ระยอง!J146+กฏหมาย!J86</f>
        <v>0</v>
      </c>
      <c r="K147" s="25">
        <f>+กองกลาง!K86+กจ!K86+กผ!K86+กบ!K86+กค!K86+กก!K86+อาคาร!K86+ศูนย์ประกัน!K86+ศูนย์ผลิตตำรา!K86+ศูนย์ความร่วมมือ!K86+กองงาน!K86+ศูนย์บริการ!K86+ตรวจสอบ!K86+พัสดุ!K86+งานสิทธิประโยชน์!K86+ระยอง!K146+กฏหมาย!K86</f>
        <v>0</v>
      </c>
      <c r="L147" s="37" t="str">
        <f t="shared" si="58"/>
        <v/>
      </c>
      <c r="N147" s="32"/>
      <c r="O147" s="35"/>
    </row>
    <row r="148" spans="1:15">
      <c r="A148" s="28" t="s">
        <v>30</v>
      </c>
      <c r="B148" s="25">
        <f t="shared" si="57"/>
        <v>0</v>
      </c>
      <c r="C148" s="25">
        <f t="shared" si="57"/>
        <v>0</v>
      </c>
      <c r="D148" s="25">
        <f>+กองกลาง!D87+กจ!D87+กผ!D87+กบ!D87+กค!D87+กก!D87+อาคาร!D87+ศูนย์ประกัน!D87+ศูนย์ผลิตตำรา!D87+ศูนย์ความร่วมมือ!D87+กองงาน!D87+ศูนย์บริการ!D87+ตรวจสอบ!D87+พัสดุ!D87+งานสิทธิประโยชน์!D87+ระยอง!D147+กฏหมาย!D87</f>
        <v>0</v>
      </c>
      <c r="E148" s="25">
        <f>+กองกลาง!E87+กจ!E87+กผ!E87+กบ!E87+กค!E87+กก!E87+อาคาร!E87+ศูนย์ประกัน!E87+ศูนย์ผลิตตำรา!E87+ศูนย์ความร่วมมือ!E87+กองงาน!E87+ศูนย์บริการ!E87+ตรวจสอบ!E87+พัสดุ!E87+งานสิทธิประโยชน์!E87+ระยอง!E147+กฏหมาย!E87</f>
        <v>0</v>
      </c>
      <c r="F148" s="25">
        <f>+กองกลาง!F87+กจ!F87+กผ!F87+กบ!F87+กค!F87+กก!F87+อาคาร!F87+ศูนย์ประกัน!F87+ศูนย์ผลิตตำรา!F87+ศูนย์ความร่วมมือ!F87+กองงาน!F87+ศูนย์บริการ!F87+ตรวจสอบ!F87+พัสดุ!F87+งานสิทธิประโยชน์!F87+ระยอง!F147+กฏหมาย!F87</f>
        <v>0</v>
      </c>
      <c r="G148" s="25">
        <f>+กองกลาง!G87+กจ!G87+กผ!G87+กบ!G87+กค!G87+กก!G87+อาคาร!G87+ศูนย์ประกัน!G87+ศูนย์ผลิตตำรา!G87+ศูนย์ความร่วมมือ!G87+กองงาน!G87+ศูนย์บริการ!G87+ตรวจสอบ!G87+พัสดุ!G87+งานสิทธิประโยชน์!G87+ระยอง!G147+กฏหมาย!G87</f>
        <v>0</v>
      </c>
      <c r="H148" s="25">
        <f>+กองกลาง!H87+กจ!H87+กผ!H87+กบ!H87+กค!H87+กก!H87+อาคาร!H87+ศูนย์ประกัน!H87+ศูนย์ผลิตตำรา!H87+ศูนย์ความร่วมมือ!H87+กองงาน!H87+ศูนย์บริการ!H87+ตรวจสอบ!H87+พัสดุ!H87+งานสิทธิประโยชน์!H87+ระยอง!H147+กฏหมาย!H87</f>
        <v>0</v>
      </c>
      <c r="I148" s="25">
        <f>+กองกลาง!I87+กจ!I87+กผ!I87+กบ!I87+กค!I87+กก!I87+อาคาร!I87+ศูนย์ประกัน!I87+ศูนย์ผลิตตำรา!I87+ศูนย์ความร่วมมือ!I87+กองงาน!I87+ศูนย์บริการ!I87+ตรวจสอบ!I87+พัสดุ!I87+งานสิทธิประโยชน์!I87+ระยอง!I147+กฏหมาย!I87</f>
        <v>0</v>
      </c>
      <c r="J148" s="25">
        <f>+กองกลาง!J87+กจ!J87+กผ!J87+กบ!J87+กค!J87+กก!J87+อาคาร!J87+ศูนย์ประกัน!J87+ศูนย์ผลิตตำรา!J87+ศูนย์ความร่วมมือ!J87+กองงาน!J87+ศูนย์บริการ!J87+ตรวจสอบ!J87+พัสดุ!J87+งานสิทธิประโยชน์!J87+ระยอง!J147+กฏหมาย!J87</f>
        <v>0</v>
      </c>
      <c r="K148" s="25">
        <f>+กองกลาง!K87+กจ!K87+กผ!K87+กบ!K87+กค!K87+กก!K87+อาคาร!K87+ศูนย์ประกัน!K87+ศูนย์ผลิตตำรา!K87+ศูนย์ความร่วมมือ!K87+กองงาน!K87+ศูนย์บริการ!K87+ตรวจสอบ!K87+พัสดุ!K87+งานสิทธิประโยชน์!K87+ระยอง!K147+กฏหมาย!K87</f>
        <v>0</v>
      </c>
      <c r="L148" s="37" t="str">
        <f t="shared" si="58"/>
        <v/>
      </c>
      <c r="N148" s="32"/>
      <c r="O148" s="35"/>
    </row>
    <row r="149" spans="1:15" ht="19.5" thickBot="1">
      <c r="A149" s="28" t="s">
        <v>31</v>
      </c>
      <c r="B149" s="25">
        <f t="shared" si="57"/>
        <v>0</v>
      </c>
      <c r="C149" s="25">
        <f t="shared" si="57"/>
        <v>0</v>
      </c>
      <c r="D149" s="25">
        <f>+กองกลาง!D88+กจ!D88+กผ!D88+กบ!D88+กค!D88+กก!D88+อาคาร!D88+ศูนย์ประกัน!D88+ศูนย์ผลิตตำรา!D88+ศูนย์ความร่วมมือ!D88+กองงาน!D88+ศูนย์บริการ!D88+ตรวจสอบ!D88+พัสดุ!D88+งานสิทธิประโยชน์!D88+ระยอง!D148</f>
        <v>0</v>
      </c>
      <c r="E149" s="25">
        <f>+กองกลาง!E88+กจ!E88+กผ!E88+กบ!E88+กค!E88+กก!E88+อาคาร!E88+ศูนย์ประกัน!E88+ศูนย์ผลิตตำรา!E88+ศูนย์ความร่วมมือ!E88+กองงาน!E88+ศูนย์บริการ!E88+ตรวจสอบ!E88+พัสดุ!E88+งานสิทธิประโยชน์!E88+ระยอง!E148</f>
        <v>0</v>
      </c>
      <c r="F149" s="25">
        <f>+กองกลาง!F88+กจ!F88+กผ!F88+กบ!F88+กค!F88+กก!F88+อาคาร!F88+ศูนย์ประกัน!F88+ศูนย์ผลิตตำรา!F88+ศูนย์ความร่วมมือ!F88+กองงาน!F88+ศูนย์บริการ!F88+ตรวจสอบ!F88+พัสดุ!F88+งานสิทธิประโยชน์!F88+ระยอง!F148</f>
        <v>0</v>
      </c>
      <c r="G149" s="25">
        <f>+กองกลาง!G88+กจ!G88+กผ!G88+กบ!G88+กค!G88+กก!G88+อาคาร!G88+ศูนย์ประกัน!G88+ศูนย์ผลิตตำรา!G88+ศูนย์ความร่วมมือ!G88+กองงาน!G88+ศูนย์บริการ!G88+ตรวจสอบ!G88+พัสดุ!G88+งานสิทธิประโยชน์!G88+ระยอง!G148</f>
        <v>0</v>
      </c>
      <c r="H149" s="25">
        <f>+กองกลาง!H88+กจ!H88+กผ!H88+กบ!H88+กค!H88+กก!H88+อาคาร!H88+ศูนย์ประกัน!H88+ศูนย์ผลิตตำรา!H88+ศูนย์ความร่วมมือ!H88+กองงาน!H88+ศูนย์บริการ!H88+ตรวจสอบ!H88+พัสดุ!H88+งานสิทธิประโยชน์!H88+ระยอง!H148</f>
        <v>0</v>
      </c>
      <c r="I149" s="25">
        <f>+กองกลาง!I88+กจ!I88+กผ!I88+กบ!I88+กค!I88+กก!I88+อาคาร!I88+ศูนย์ประกัน!I88+ศูนย์ผลิตตำรา!I88+ศูนย์ความร่วมมือ!I88+กองงาน!I88+ศูนย์บริการ!I88+ตรวจสอบ!I88+พัสดุ!I88+งานสิทธิประโยชน์!I88+ระยอง!I148</f>
        <v>0</v>
      </c>
      <c r="J149" s="25">
        <f>+กองกลาง!J88+กจ!J88+กผ!J88+กบ!J88+กค!J88+กก!J88+อาคาร!J88+ศูนย์ประกัน!J88+ศูนย์ผลิตตำรา!J88+ศูนย์ความร่วมมือ!J88+กองงาน!J88+ศูนย์บริการ!J88+ตรวจสอบ!J88+พัสดุ!J88+งานสิทธิประโยชน์!J88+ระยอง!J148</f>
        <v>0</v>
      </c>
      <c r="K149" s="25">
        <f>+กองกลาง!K88+กจ!K88+กผ!K88+กบ!K88+กค!K88+กก!K88+อาคาร!K88+ศูนย์ประกัน!K88+ศูนย์ผลิตตำรา!K88+ศูนย์ความร่วมมือ!K88+กองงาน!K88+ศูนย์บริการ!K88+ตรวจสอบ!K88+พัสดุ!K88+งานสิทธิประโยชน์!K88+ระยอง!K148</f>
        <v>0</v>
      </c>
      <c r="L149" s="38" t="str">
        <f t="shared" si="58"/>
        <v/>
      </c>
      <c r="N149" s="32"/>
      <c r="O149" s="35"/>
    </row>
    <row r="150" spans="1:15">
      <c r="A150" s="29" t="s">
        <v>32</v>
      </c>
      <c r="B150" s="30">
        <f>+B137+B132</f>
        <v>0</v>
      </c>
      <c r="C150" s="30">
        <f>+C137+C132</f>
        <v>0</v>
      </c>
      <c r="D150" s="30">
        <f>+D137+D132</f>
        <v>0</v>
      </c>
      <c r="E150" s="30">
        <f t="shared" ref="E150:K150" si="64">+E137+E132</f>
        <v>0</v>
      </c>
      <c r="F150" s="30">
        <f t="shared" si="64"/>
        <v>0</v>
      </c>
      <c r="G150" s="30">
        <f t="shared" si="64"/>
        <v>0</v>
      </c>
      <c r="H150" s="30">
        <f t="shared" si="64"/>
        <v>0</v>
      </c>
      <c r="I150" s="30">
        <f t="shared" si="64"/>
        <v>0</v>
      </c>
      <c r="J150" s="30">
        <f t="shared" si="64"/>
        <v>0</v>
      </c>
      <c r="K150" s="30">
        <f t="shared" si="64"/>
        <v>0</v>
      </c>
      <c r="L150" s="39" t="str">
        <f t="shared" si="58"/>
        <v/>
      </c>
      <c r="N150" s="32"/>
      <c r="O150" s="35"/>
    </row>
    <row r="151" spans="1:15">
      <c r="A151" s="34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6"/>
      <c r="N151" s="32"/>
      <c r="O151" s="35"/>
    </row>
    <row r="152" spans="1:15">
      <c r="A152" s="1"/>
      <c r="B152" s="1"/>
      <c r="C152" s="1"/>
      <c r="D152" s="1"/>
      <c r="E152" s="1"/>
      <c r="F152" s="1"/>
      <c r="G152" s="1"/>
      <c r="H152" s="1"/>
      <c r="I152" s="1"/>
      <c r="J152" s="2"/>
      <c r="K152" s="153" t="s">
        <v>0</v>
      </c>
      <c r="L152" s="153"/>
      <c r="N152" s="32"/>
      <c r="O152" s="35"/>
    </row>
    <row r="153" spans="1:15">
      <c r="A153" s="154" t="s">
        <v>142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N153" s="32"/>
      <c r="O153" s="35"/>
    </row>
    <row r="154" spans="1: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55" t="s">
        <v>1</v>
      </c>
      <c r="L154" s="155"/>
      <c r="N154" s="32"/>
      <c r="O154" s="35"/>
    </row>
    <row r="155" spans="1:15">
      <c r="A155" s="156" t="str">
        <f>+A35</f>
        <v>แผนงาน : บริหารการศึกษา</v>
      </c>
      <c r="B155" s="156"/>
      <c r="C155" s="156"/>
      <c r="D155" s="156"/>
      <c r="E155" s="157" t="s">
        <v>2</v>
      </c>
      <c r="F155" s="157"/>
      <c r="G155" s="157"/>
      <c r="H155" s="157"/>
      <c r="I155" s="157"/>
      <c r="J155" s="157"/>
      <c r="K155" s="157"/>
      <c r="L155" s="158"/>
      <c r="N155" s="32"/>
      <c r="O155" s="35"/>
    </row>
    <row r="156" spans="1:15">
      <c r="A156" s="159" t="str">
        <f>+A126</f>
        <v>หน่วยงาน : สำนักงานอธิการบดี</v>
      </c>
      <c r="B156" s="160"/>
      <c r="C156" s="160"/>
      <c r="D156" s="161"/>
      <c r="E156" s="182" t="s">
        <v>3</v>
      </c>
      <c r="F156" s="182"/>
      <c r="G156" s="182"/>
      <c r="H156" s="4"/>
      <c r="I156" s="4"/>
      <c r="J156" s="4"/>
      <c r="K156" s="4"/>
      <c r="L156" s="5"/>
      <c r="N156" s="32"/>
      <c r="O156" s="35"/>
    </row>
    <row r="157" spans="1:15">
      <c r="A157" s="6" t="s">
        <v>39</v>
      </c>
      <c r="B157" s="7"/>
      <c r="C157" s="7"/>
      <c r="D157" s="8"/>
      <c r="E157" s="183" t="s">
        <v>4</v>
      </c>
      <c r="F157" s="183"/>
      <c r="G157" s="183"/>
      <c r="H157" s="9"/>
      <c r="I157" s="9"/>
      <c r="J157" s="9"/>
      <c r="K157" s="9"/>
      <c r="L157" s="10"/>
      <c r="N157" s="32"/>
      <c r="O157" s="35"/>
    </row>
    <row r="158" spans="1:15">
      <c r="A158" s="11"/>
      <c r="B158" s="12"/>
      <c r="C158" s="12"/>
      <c r="D158" s="12"/>
      <c r="E158" s="13"/>
      <c r="F158" s="13"/>
      <c r="G158" s="13"/>
      <c r="H158" s="14"/>
      <c r="I158" s="14"/>
      <c r="J158" s="14"/>
      <c r="K158" s="14"/>
      <c r="L158" s="15"/>
      <c r="N158" s="32"/>
      <c r="O158" s="35"/>
    </row>
    <row r="159" spans="1:15">
      <c r="A159" s="7" t="s">
        <v>5</v>
      </c>
      <c r="B159" s="7"/>
      <c r="C159" s="7"/>
      <c r="D159" s="7"/>
      <c r="E159" s="9"/>
      <c r="F159" s="9"/>
      <c r="G159" s="9"/>
      <c r="H159" s="9"/>
      <c r="I159" s="9"/>
      <c r="J159" s="9"/>
      <c r="K159" s="9"/>
      <c r="L159" s="9"/>
      <c r="N159" s="32"/>
      <c r="O159" s="35"/>
    </row>
    <row r="160" spans="1:15">
      <c r="A160" s="16" t="s">
        <v>6</v>
      </c>
      <c r="B160" s="151" t="s">
        <v>7</v>
      </c>
      <c r="C160" s="152"/>
      <c r="D160" s="151" t="s">
        <v>8</v>
      </c>
      <c r="E160" s="152"/>
      <c r="F160" s="151" t="s">
        <v>9</v>
      </c>
      <c r="G160" s="152"/>
      <c r="H160" s="151" t="s">
        <v>10</v>
      </c>
      <c r="I160" s="152"/>
      <c r="J160" s="151" t="s">
        <v>11</v>
      </c>
      <c r="K160" s="152"/>
      <c r="L160" s="17" t="s">
        <v>12</v>
      </c>
      <c r="N160" s="32"/>
      <c r="O160" s="35"/>
    </row>
    <row r="161" spans="1:15">
      <c r="A161" s="18"/>
      <c r="B161" s="19" t="s">
        <v>13</v>
      </c>
      <c r="C161" s="19" t="s">
        <v>14</v>
      </c>
      <c r="D161" s="19" t="s">
        <v>13</v>
      </c>
      <c r="E161" s="19" t="s">
        <v>14</v>
      </c>
      <c r="F161" s="19" t="s">
        <v>13</v>
      </c>
      <c r="G161" s="19" t="s">
        <v>14</v>
      </c>
      <c r="H161" s="19" t="s">
        <v>13</v>
      </c>
      <c r="I161" s="19" t="s">
        <v>14</v>
      </c>
      <c r="J161" s="19" t="s">
        <v>13</v>
      </c>
      <c r="K161" s="19" t="s">
        <v>14</v>
      </c>
      <c r="L161" s="20" t="s">
        <v>15</v>
      </c>
      <c r="N161" s="32"/>
      <c r="O161" s="35"/>
    </row>
    <row r="162" spans="1:15">
      <c r="A162" s="21" t="s">
        <v>16</v>
      </c>
      <c r="B162" s="22">
        <f>+D162+F162+H162+J162</f>
        <v>0</v>
      </c>
      <c r="C162" s="22">
        <f>+E162+G162+I162+K162</f>
        <v>0</v>
      </c>
      <c r="D162" s="22">
        <f t="shared" ref="D162:K162" si="65">SUM(D163:D165)</f>
        <v>0</v>
      </c>
      <c r="E162" s="22">
        <f t="shared" si="65"/>
        <v>0</v>
      </c>
      <c r="F162" s="22">
        <f t="shared" si="65"/>
        <v>0</v>
      </c>
      <c r="G162" s="22">
        <f t="shared" si="65"/>
        <v>0</v>
      </c>
      <c r="H162" s="22">
        <f t="shared" si="65"/>
        <v>0</v>
      </c>
      <c r="I162" s="22">
        <f t="shared" si="65"/>
        <v>0</v>
      </c>
      <c r="J162" s="22">
        <f t="shared" si="65"/>
        <v>0</v>
      </c>
      <c r="K162" s="22">
        <f t="shared" si="65"/>
        <v>0</v>
      </c>
      <c r="L162" s="23" t="str">
        <f>IF(C162&gt;0,FIXED(C162/B162*100,2),"")</f>
        <v/>
      </c>
      <c r="N162" s="32"/>
      <c r="O162" s="35"/>
    </row>
    <row r="163" spans="1:15">
      <c r="A163" s="24" t="s">
        <v>17</v>
      </c>
      <c r="B163" s="25">
        <f t="shared" ref="B163:C179" si="66">+D163+F163+H163+J163</f>
        <v>0</v>
      </c>
      <c r="C163" s="25">
        <f t="shared" si="66"/>
        <v>0</v>
      </c>
      <c r="D163" s="25">
        <f>+กผ!D102+กก!D102+ตรวจสอบ!D102+พัสดุ!D102+ระยอง!D162</f>
        <v>0</v>
      </c>
      <c r="E163" s="25">
        <f>+กผ!E102+กก!E102+ตรวจสอบ!E102+พัสดุ!E102+ระยอง!E162</f>
        <v>0</v>
      </c>
      <c r="F163" s="25">
        <f>+กผ!F102+กก!F102+ตรวจสอบ!F102+พัสดุ!F102+ระยอง!F162</f>
        <v>0</v>
      </c>
      <c r="G163" s="25">
        <f>+กผ!G102+กก!G102+ตรวจสอบ!G102+พัสดุ!G102+ระยอง!G162</f>
        <v>0</v>
      </c>
      <c r="H163" s="25">
        <f>+กผ!H102+กก!H102+ตรวจสอบ!H102+พัสดุ!H102+ระยอง!H162</f>
        <v>0</v>
      </c>
      <c r="I163" s="25">
        <f>+กผ!I102+กก!I102+ตรวจสอบ!I102+พัสดุ!I102+ระยอง!I162</f>
        <v>0</v>
      </c>
      <c r="J163" s="25">
        <f>+กผ!J102+กก!J102+ตรวจสอบ!J102+พัสดุ!J102+ระยอง!J162</f>
        <v>0</v>
      </c>
      <c r="K163" s="25">
        <f>+กผ!K102+กก!K102+ตรวจสอบ!K102+พัสดุ!K102+ระยอง!K162</f>
        <v>0</v>
      </c>
      <c r="L163" s="37" t="str">
        <f t="shared" ref="L163:L180" si="67">IF(C163&gt;0,FIXED(C163/B163*100,2),"")</f>
        <v/>
      </c>
      <c r="N163" s="32"/>
      <c r="O163" s="35"/>
    </row>
    <row r="164" spans="1:15">
      <c r="A164" s="24" t="s">
        <v>18</v>
      </c>
      <c r="B164" s="25">
        <f t="shared" si="66"/>
        <v>0</v>
      </c>
      <c r="C164" s="25">
        <f t="shared" si="66"/>
        <v>0</v>
      </c>
      <c r="D164" s="25">
        <f>+กผ!D103+กก!D103+ตรวจสอบ!D103+พัสดุ!D103+ระยอง!D163</f>
        <v>0</v>
      </c>
      <c r="E164" s="25">
        <f>+กผ!E103+กก!E103+ตรวจสอบ!E103+พัสดุ!E103+ระยอง!E163</f>
        <v>0</v>
      </c>
      <c r="F164" s="25">
        <f>+กผ!F103+กก!F103+ตรวจสอบ!F103+พัสดุ!F103+ระยอง!F163</f>
        <v>0</v>
      </c>
      <c r="G164" s="25">
        <f>+กผ!G103+กก!G103+ตรวจสอบ!G103+พัสดุ!G103+ระยอง!G163</f>
        <v>0</v>
      </c>
      <c r="H164" s="25">
        <f>+กผ!H103+กก!H103+ตรวจสอบ!H103+พัสดุ!H103+ระยอง!H163</f>
        <v>0</v>
      </c>
      <c r="I164" s="25">
        <f>+กผ!I103+กก!I103+ตรวจสอบ!I103+พัสดุ!I103+ระยอง!I163</f>
        <v>0</v>
      </c>
      <c r="J164" s="25">
        <f>+กผ!J103+กก!J103+ตรวจสอบ!J103+พัสดุ!J103+ระยอง!J163</f>
        <v>0</v>
      </c>
      <c r="K164" s="25">
        <f>+กผ!K103+กก!K103+ตรวจสอบ!K103+พัสดุ!K103+ระยอง!K163</f>
        <v>0</v>
      </c>
      <c r="L164" s="37" t="str">
        <f t="shared" si="67"/>
        <v/>
      </c>
      <c r="N164" s="32"/>
      <c r="O164" s="35"/>
    </row>
    <row r="165" spans="1:15">
      <c r="A165" s="24" t="s">
        <v>140</v>
      </c>
      <c r="B165" s="25">
        <f t="shared" si="66"/>
        <v>0</v>
      </c>
      <c r="C165" s="25">
        <f t="shared" si="66"/>
        <v>0</v>
      </c>
      <c r="D165" s="25">
        <f>+กผ!D104+กก!D104+ตรวจสอบ!D104+พัสดุ!D104+ระยอง!D164</f>
        <v>0</v>
      </c>
      <c r="E165" s="25">
        <f>+กผ!E104+กก!E104+ตรวจสอบ!E104+พัสดุ!E104+ระยอง!E164</f>
        <v>0</v>
      </c>
      <c r="F165" s="25">
        <f>+กผ!F104+กก!F104+ตรวจสอบ!F104+พัสดุ!F104+ระยอง!F164</f>
        <v>0</v>
      </c>
      <c r="G165" s="25">
        <f>+กผ!G104+กก!G104+ตรวจสอบ!G104+พัสดุ!G104+ระยอง!G164</f>
        <v>0</v>
      </c>
      <c r="H165" s="25">
        <f>+กผ!H104+กก!H104+ตรวจสอบ!H104+พัสดุ!H104+ระยอง!H164</f>
        <v>0</v>
      </c>
      <c r="I165" s="25">
        <f>+กผ!I104+กก!I104+ตรวจสอบ!I104+พัสดุ!I104+ระยอง!I164</f>
        <v>0</v>
      </c>
      <c r="J165" s="25">
        <f>+กผ!J104+กก!J104+ตรวจสอบ!J104+พัสดุ!J104+ระยอง!J164</f>
        <v>0</v>
      </c>
      <c r="K165" s="25">
        <f>+กผ!K104+กก!K104+ตรวจสอบ!K104+พัสดุ!K104+ระยอง!K164</f>
        <v>0</v>
      </c>
      <c r="L165" s="37" t="str">
        <f t="shared" si="67"/>
        <v/>
      </c>
      <c r="N165" s="32"/>
      <c r="O165" s="35"/>
    </row>
    <row r="166" spans="1:15">
      <c r="A166" s="21" t="s">
        <v>19</v>
      </c>
      <c r="B166" s="22">
        <f t="shared" si="66"/>
        <v>0</v>
      </c>
      <c r="C166" s="22">
        <f t="shared" si="66"/>
        <v>0</v>
      </c>
      <c r="D166" s="22">
        <f t="shared" ref="D166:K166" si="68">+D167</f>
        <v>0</v>
      </c>
      <c r="E166" s="22">
        <f t="shared" si="68"/>
        <v>0</v>
      </c>
      <c r="F166" s="22">
        <f t="shared" si="68"/>
        <v>0</v>
      </c>
      <c r="G166" s="22">
        <f t="shared" si="68"/>
        <v>0</v>
      </c>
      <c r="H166" s="22">
        <f t="shared" si="68"/>
        <v>0</v>
      </c>
      <c r="I166" s="22">
        <f t="shared" si="68"/>
        <v>0</v>
      </c>
      <c r="J166" s="22">
        <f t="shared" si="68"/>
        <v>0</v>
      </c>
      <c r="K166" s="22">
        <f t="shared" si="68"/>
        <v>0</v>
      </c>
      <c r="L166" s="23" t="str">
        <f t="shared" si="67"/>
        <v/>
      </c>
      <c r="N166" s="32"/>
      <c r="O166" s="35"/>
    </row>
    <row r="167" spans="1:15">
      <c r="A167" s="21" t="s">
        <v>20</v>
      </c>
      <c r="B167" s="22">
        <f t="shared" si="66"/>
        <v>0</v>
      </c>
      <c r="C167" s="22">
        <f t="shared" si="66"/>
        <v>0</v>
      </c>
      <c r="D167" s="22">
        <f t="shared" ref="D167:K167" si="69">+D168+D171+D172+D175</f>
        <v>0</v>
      </c>
      <c r="E167" s="22">
        <f t="shared" si="69"/>
        <v>0</v>
      </c>
      <c r="F167" s="22">
        <f t="shared" si="69"/>
        <v>0</v>
      </c>
      <c r="G167" s="22">
        <f t="shared" si="69"/>
        <v>0</v>
      </c>
      <c r="H167" s="22">
        <f t="shared" si="69"/>
        <v>0</v>
      </c>
      <c r="I167" s="22">
        <f t="shared" si="69"/>
        <v>0</v>
      </c>
      <c r="J167" s="22">
        <f t="shared" si="69"/>
        <v>0</v>
      </c>
      <c r="K167" s="22">
        <f t="shared" si="69"/>
        <v>0</v>
      </c>
      <c r="L167" s="23" t="str">
        <f t="shared" si="67"/>
        <v/>
      </c>
      <c r="N167" s="32"/>
      <c r="O167" s="35"/>
    </row>
    <row r="168" spans="1:15">
      <c r="A168" s="21" t="s">
        <v>21</v>
      </c>
      <c r="B168" s="22">
        <f t="shared" si="66"/>
        <v>0</v>
      </c>
      <c r="C168" s="22">
        <f t="shared" si="66"/>
        <v>0</v>
      </c>
      <c r="D168" s="22">
        <f t="shared" ref="D168:K168" si="70">+D169+D170</f>
        <v>0</v>
      </c>
      <c r="E168" s="22">
        <f t="shared" si="70"/>
        <v>0</v>
      </c>
      <c r="F168" s="22">
        <f t="shared" si="70"/>
        <v>0</v>
      </c>
      <c r="G168" s="22">
        <f t="shared" si="70"/>
        <v>0</v>
      </c>
      <c r="H168" s="22">
        <f t="shared" si="70"/>
        <v>0</v>
      </c>
      <c r="I168" s="22">
        <f t="shared" si="70"/>
        <v>0</v>
      </c>
      <c r="J168" s="22">
        <f t="shared" si="70"/>
        <v>0</v>
      </c>
      <c r="K168" s="22">
        <f t="shared" si="70"/>
        <v>0</v>
      </c>
      <c r="L168" s="23" t="str">
        <f t="shared" si="67"/>
        <v/>
      </c>
      <c r="N168" s="32"/>
      <c r="O168" s="35"/>
    </row>
    <row r="169" spans="1:15">
      <c r="A169" s="24" t="s">
        <v>22</v>
      </c>
      <c r="B169" s="25">
        <f t="shared" si="66"/>
        <v>0</v>
      </c>
      <c r="C169" s="25">
        <f t="shared" si="66"/>
        <v>0</v>
      </c>
      <c r="D169" s="25">
        <f>+กผ!D108+กก!D108+ตรวจสอบ!D108+พัสดุ!D108+ระยอง!D168</f>
        <v>0</v>
      </c>
      <c r="E169" s="25">
        <f>+กผ!E108+กก!E108+ตรวจสอบ!E108+พัสดุ!E108+ระยอง!E168</f>
        <v>0</v>
      </c>
      <c r="F169" s="25">
        <f>+กผ!F108+กก!F108+ตรวจสอบ!F108+พัสดุ!F108+ระยอง!F168</f>
        <v>0</v>
      </c>
      <c r="G169" s="25">
        <f>+กผ!G108+กก!G108+ตรวจสอบ!G108+พัสดุ!G108+ระยอง!G168</f>
        <v>0</v>
      </c>
      <c r="H169" s="25">
        <f>+กผ!H108+กก!H108+ตรวจสอบ!H108+พัสดุ!H108+ระยอง!H168</f>
        <v>0</v>
      </c>
      <c r="I169" s="25">
        <f>+กผ!I108+กก!I108+ตรวจสอบ!I108+พัสดุ!I108+ระยอง!I168</f>
        <v>0</v>
      </c>
      <c r="J169" s="25">
        <f>+กผ!J108+กก!J108+ตรวจสอบ!J108+พัสดุ!J108+ระยอง!J168</f>
        <v>0</v>
      </c>
      <c r="K169" s="25">
        <f>+กผ!K108+กก!K108+ตรวจสอบ!K108+พัสดุ!K108+ระยอง!K168</f>
        <v>0</v>
      </c>
      <c r="L169" s="37" t="str">
        <f t="shared" si="67"/>
        <v/>
      </c>
      <c r="N169" s="32"/>
      <c r="O169" s="35"/>
    </row>
    <row r="170" spans="1:15">
      <c r="A170" s="26" t="s">
        <v>23</v>
      </c>
      <c r="B170" s="25">
        <f t="shared" si="66"/>
        <v>0</v>
      </c>
      <c r="C170" s="25">
        <f t="shared" si="66"/>
        <v>0</v>
      </c>
      <c r="D170" s="25">
        <f>+กผ!D109+กก!D109+ตรวจสอบ!D109+พัสดุ!D109+ระยอง!D169</f>
        <v>0</v>
      </c>
      <c r="E170" s="25">
        <f>+กผ!E109+กก!E109+ตรวจสอบ!E109+พัสดุ!E109+ระยอง!E169</f>
        <v>0</v>
      </c>
      <c r="F170" s="25">
        <f>+กผ!F109+กก!F109+ตรวจสอบ!F109+พัสดุ!F109+ระยอง!F169</f>
        <v>0</v>
      </c>
      <c r="G170" s="25">
        <f>+กผ!G109+กก!G109+ตรวจสอบ!G109+พัสดุ!G109+ระยอง!G169</f>
        <v>0</v>
      </c>
      <c r="H170" s="25">
        <f>+กผ!H109+กก!H109+ตรวจสอบ!H109+พัสดุ!H109+ระยอง!H169</f>
        <v>0</v>
      </c>
      <c r="I170" s="25">
        <f>+กผ!I109+กก!I109+ตรวจสอบ!I109+พัสดุ!I109+ระยอง!I169</f>
        <v>0</v>
      </c>
      <c r="J170" s="25">
        <f>+กผ!J109+กก!J109+ตรวจสอบ!J109+พัสดุ!J109+ระยอง!J169</f>
        <v>0</v>
      </c>
      <c r="K170" s="25">
        <f>+กผ!K109+กก!K109+ตรวจสอบ!K109+พัสดุ!K109+ระยอง!K169</f>
        <v>0</v>
      </c>
      <c r="L170" s="37" t="str">
        <f t="shared" si="67"/>
        <v/>
      </c>
      <c r="N170" s="32"/>
      <c r="O170" s="35"/>
    </row>
    <row r="171" spans="1:15">
      <c r="A171" s="24" t="s">
        <v>141</v>
      </c>
      <c r="B171" s="25">
        <f t="shared" si="66"/>
        <v>0</v>
      </c>
      <c r="C171" s="25">
        <f t="shared" si="66"/>
        <v>0</v>
      </c>
      <c r="D171" s="25">
        <f>+กผ!D110+กก!D110+ตรวจสอบ!D110+พัสดุ!D110+ระยอง!D170+กจ!D110+อาคาร!D110+กองงาน!D110</f>
        <v>0</v>
      </c>
      <c r="E171" s="25">
        <f>+กผ!E110+กก!E110+ตรวจสอบ!E110+พัสดุ!E110+ระยอง!E170+กจ!E110+อาคาร!E110+กองงาน!E110</f>
        <v>0</v>
      </c>
      <c r="F171" s="25">
        <f>+กผ!F110+กก!F110+ตรวจสอบ!F110+พัสดุ!F110+ระยอง!F170+กจ!F110+อาคาร!F110+กองงาน!F110</f>
        <v>0</v>
      </c>
      <c r="G171" s="25">
        <f>+กผ!G110+กก!G110+ตรวจสอบ!G110+พัสดุ!G110+ระยอง!G170+กจ!G110+อาคาร!G110+กองงาน!G110</f>
        <v>0</v>
      </c>
      <c r="H171" s="25">
        <f>+กผ!H110+กก!H110+ตรวจสอบ!H110+พัสดุ!H110+ระยอง!H170+กจ!H110+อาคาร!H110+กองงาน!H110</f>
        <v>0</v>
      </c>
      <c r="I171" s="25">
        <f>+กผ!I110+กก!I110+ตรวจสอบ!I110+พัสดุ!I110+ระยอง!I170+กจ!I110+อาคาร!I110+กองงาน!I110</f>
        <v>0</v>
      </c>
      <c r="J171" s="25">
        <f>+กผ!J110+กก!J110+ตรวจสอบ!J110+พัสดุ!J110+ระยอง!J170+กจ!J110+อาคาร!J110+กองงาน!J110</f>
        <v>0</v>
      </c>
      <c r="K171" s="25">
        <f>+กผ!K110+กก!K110+ตรวจสอบ!K110+พัสดุ!K110+ระยอง!K170+กจ!K110+อาคาร!K110+กองงาน!K110</f>
        <v>0</v>
      </c>
      <c r="L171" s="37" t="str">
        <f t="shared" si="67"/>
        <v/>
      </c>
      <c r="N171" s="32"/>
      <c r="O171" s="35"/>
    </row>
    <row r="172" spans="1:15">
      <c r="A172" s="21" t="s">
        <v>24</v>
      </c>
      <c r="B172" s="22">
        <f t="shared" si="66"/>
        <v>0</v>
      </c>
      <c r="C172" s="22">
        <f t="shared" si="66"/>
        <v>0</v>
      </c>
      <c r="D172" s="22">
        <f t="shared" ref="D172:K172" si="71">+D173+D174</f>
        <v>0</v>
      </c>
      <c r="E172" s="22">
        <f t="shared" si="71"/>
        <v>0</v>
      </c>
      <c r="F172" s="22">
        <f t="shared" si="71"/>
        <v>0</v>
      </c>
      <c r="G172" s="22">
        <f t="shared" si="71"/>
        <v>0</v>
      </c>
      <c r="H172" s="22">
        <f t="shared" si="71"/>
        <v>0</v>
      </c>
      <c r="I172" s="22">
        <f t="shared" si="71"/>
        <v>0</v>
      </c>
      <c r="J172" s="22">
        <f t="shared" si="71"/>
        <v>0</v>
      </c>
      <c r="K172" s="22">
        <f t="shared" si="71"/>
        <v>0</v>
      </c>
      <c r="L172" s="23" t="str">
        <f t="shared" si="67"/>
        <v/>
      </c>
      <c r="N172" s="32"/>
      <c r="O172" s="35"/>
    </row>
    <row r="173" spans="1:15">
      <c r="A173" s="28" t="s">
        <v>25</v>
      </c>
      <c r="B173" s="25">
        <f t="shared" si="66"/>
        <v>0</v>
      </c>
      <c r="C173" s="25">
        <f t="shared" si="66"/>
        <v>0</v>
      </c>
      <c r="D173" s="25">
        <f>+กผ!D112+กก!D112+ตรวจสอบ!D112+พัสดุ!D112+ระยอง!D172+กจ!D112+อาคาร!D112</f>
        <v>0</v>
      </c>
      <c r="E173" s="25">
        <f>+กผ!E112+กก!E112+ตรวจสอบ!E112+พัสดุ!E112+ระยอง!E172+กจ!E112+อาคาร!E112</f>
        <v>0</v>
      </c>
      <c r="F173" s="25">
        <f>+กผ!F112+กก!F112+ตรวจสอบ!F112+พัสดุ!F112+ระยอง!F172+กจ!F112+อาคาร!F112</f>
        <v>0</v>
      </c>
      <c r="G173" s="25">
        <f>+กผ!G112+กก!G112+ตรวจสอบ!G112+พัสดุ!G112+ระยอง!G172+กจ!G112+อาคาร!G112</f>
        <v>0</v>
      </c>
      <c r="H173" s="25">
        <f>+กผ!H112+กก!H112+ตรวจสอบ!H112+พัสดุ!H112+ระยอง!H172+กจ!H112+อาคาร!H112</f>
        <v>0</v>
      </c>
      <c r="I173" s="25">
        <f>+กผ!I112+กก!I112+ตรวจสอบ!I112+พัสดุ!I112+ระยอง!I172+กจ!I112+อาคาร!I112</f>
        <v>0</v>
      </c>
      <c r="J173" s="25">
        <f>+กผ!J112+กก!J112+ตรวจสอบ!J112+พัสดุ!J112+ระยอง!J172+กจ!J112+อาคาร!J112</f>
        <v>0</v>
      </c>
      <c r="K173" s="25">
        <f>+กผ!K112+กก!K112+ตรวจสอบ!K112+พัสดุ!K112+ระยอง!K172+กจ!K112+อาคาร!K112</f>
        <v>0</v>
      </c>
      <c r="L173" s="37" t="str">
        <f t="shared" si="67"/>
        <v/>
      </c>
      <c r="N173" s="32"/>
      <c r="O173" s="35"/>
    </row>
    <row r="174" spans="1:15">
      <c r="A174" s="28" t="s">
        <v>26</v>
      </c>
      <c r="B174" s="25">
        <f t="shared" si="66"/>
        <v>0</v>
      </c>
      <c r="C174" s="25">
        <f t="shared" si="66"/>
        <v>0</v>
      </c>
      <c r="D174" s="25">
        <f>+กผ!D113+กก!D113+ตรวจสอบ!D113+พัสดุ!D113+ระยอง!D173+กจ!D113+อาคาร!D113+กองงาน!D113</f>
        <v>0</v>
      </c>
      <c r="E174" s="25">
        <f>+กผ!E113+กก!E113+ตรวจสอบ!E113+พัสดุ!E113+ระยอง!E173+กจ!E113+อาคาร!E113+กองงาน!E113</f>
        <v>0</v>
      </c>
      <c r="F174" s="25">
        <f>+กผ!F113+กก!F113+ตรวจสอบ!F113+พัสดุ!F113+ระยอง!F173+กจ!F113+อาคาร!F113+กองงาน!F113</f>
        <v>0</v>
      </c>
      <c r="G174" s="25">
        <f>+กผ!G113+กก!G113+ตรวจสอบ!G113+พัสดุ!G113+ระยอง!G173+กจ!G113+อาคาร!G113+กองงาน!G113</f>
        <v>0</v>
      </c>
      <c r="H174" s="25">
        <f>+กผ!H113+กก!H113+ตรวจสอบ!H113+พัสดุ!H113+ระยอง!H173+กจ!H113+อาคาร!H113+กองงาน!H113</f>
        <v>0</v>
      </c>
      <c r="I174" s="25">
        <f>+กผ!I113+กก!I113+ตรวจสอบ!I113+พัสดุ!I113+ระยอง!I173+กจ!I113+อาคาร!I113+กองงาน!I113</f>
        <v>0</v>
      </c>
      <c r="J174" s="25">
        <f>+กผ!J113+กก!J113+ตรวจสอบ!J113+พัสดุ!J113+ระยอง!J173+กจ!J113+อาคาร!J113+กองงาน!J113</f>
        <v>0</v>
      </c>
      <c r="K174" s="25">
        <f>+กผ!K113+กก!K113+ตรวจสอบ!K113+พัสดุ!K113+ระยอง!K173+กจ!K113+อาคาร!K113+กองงาน!K113</f>
        <v>0</v>
      </c>
      <c r="L174" s="37" t="str">
        <f t="shared" si="67"/>
        <v/>
      </c>
      <c r="N174" s="32"/>
      <c r="O174" s="35"/>
    </row>
    <row r="175" spans="1:15">
      <c r="A175" s="21" t="s">
        <v>27</v>
      </c>
      <c r="B175" s="22">
        <f t="shared" si="66"/>
        <v>0</v>
      </c>
      <c r="C175" s="22">
        <f t="shared" si="66"/>
        <v>0</v>
      </c>
      <c r="D175" s="22">
        <f t="shared" ref="D175:K175" si="72">SUM(D176:D179)</f>
        <v>0</v>
      </c>
      <c r="E175" s="22">
        <f t="shared" si="72"/>
        <v>0</v>
      </c>
      <c r="F175" s="22">
        <f t="shared" si="72"/>
        <v>0</v>
      </c>
      <c r="G175" s="22">
        <f t="shared" si="72"/>
        <v>0</v>
      </c>
      <c r="H175" s="22">
        <f t="shared" si="72"/>
        <v>0</v>
      </c>
      <c r="I175" s="22">
        <f t="shared" si="72"/>
        <v>0</v>
      </c>
      <c r="J175" s="22">
        <f t="shared" si="72"/>
        <v>0</v>
      </c>
      <c r="K175" s="22">
        <f t="shared" si="72"/>
        <v>0</v>
      </c>
      <c r="L175" s="23" t="str">
        <f t="shared" si="67"/>
        <v/>
      </c>
      <c r="N175" s="32"/>
      <c r="O175" s="35"/>
    </row>
    <row r="176" spans="1:15">
      <c r="A176" s="28" t="s">
        <v>28</v>
      </c>
      <c r="B176" s="25">
        <f t="shared" si="66"/>
        <v>0</v>
      </c>
      <c r="C176" s="25">
        <f t="shared" si="66"/>
        <v>0</v>
      </c>
      <c r="D176" s="25">
        <f>+กผ!D115+กก!D115+ตรวจสอบ!D115+พัสดุ!D115+ระยอง!D175</f>
        <v>0</v>
      </c>
      <c r="E176" s="25">
        <f>+กผ!E115+กก!E115+ตรวจสอบ!E115+พัสดุ!E115+ระยอง!E175</f>
        <v>0</v>
      </c>
      <c r="F176" s="25">
        <f>+กผ!F115+กก!F115+ตรวจสอบ!F115+พัสดุ!F115+ระยอง!F175</f>
        <v>0</v>
      </c>
      <c r="G176" s="25">
        <f>+กผ!G115+กก!G115+ตรวจสอบ!G115+พัสดุ!G115+ระยอง!G175</f>
        <v>0</v>
      </c>
      <c r="H176" s="25">
        <f>+กผ!H115+กก!H115+ตรวจสอบ!H115+พัสดุ!H115+ระยอง!H175</f>
        <v>0</v>
      </c>
      <c r="I176" s="25">
        <f>+กผ!I115+กก!I115+ตรวจสอบ!I115+พัสดุ!I115+ระยอง!I175</f>
        <v>0</v>
      </c>
      <c r="J176" s="25">
        <f>+กผ!J115+กก!J115+ตรวจสอบ!J115+พัสดุ!J115+ระยอง!J175</f>
        <v>0</v>
      </c>
      <c r="K176" s="25">
        <f>+กผ!K115+กก!K115+ตรวจสอบ!K115+พัสดุ!K115+ระยอง!K175</f>
        <v>0</v>
      </c>
      <c r="L176" s="37" t="str">
        <f t="shared" si="67"/>
        <v/>
      </c>
      <c r="N176" s="32"/>
      <c r="O176" s="35"/>
    </row>
    <row r="177" spans="1:15">
      <c r="A177" s="28" t="s">
        <v>29</v>
      </c>
      <c r="B177" s="25">
        <f t="shared" si="66"/>
        <v>0</v>
      </c>
      <c r="C177" s="25">
        <f t="shared" si="66"/>
        <v>0</v>
      </c>
      <c r="D177" s="25">
        <f>+กผ!D116+กก!D116+ตรวจสอบ!D116+พัสดุ!D116+ระยอง!D176</f>
        <v>0</v>
      </c>
      <c r="E177" s="25">
        <f>+กผ!E116+กก!E116+ตรวจสอบ!E116+พัสดุ!E116+ระยอง!E176</f>
        <v>0</v>
      </c>
      <c r="F177" s="25">
        <f>+กผ!F116+กก!F116+ตรวจสอบ!F116+พัสดุ!F116+ระยอง!F176</f>
        <v>0</v>
      </c>
      <c r="G177" s="25">
        <f>+กผ!G116+กก!G116+ตรวจสอบ!G116+พัสดุ!G116+ระยอง!G176</f>
        <v>0</v>
      </c>
      <c r="H177" s="25">
        <f>+กผ!H116+กก!H116+ตรวจสอบ!H116+พัสดุ!H116+ระยอง!H176</f>
        <v>0</v>
      </c>
      <c r="I177" s="25">
        <f>+กผ!I116+กก!I116+ตรวจสอบ!I116+พัสดุ!I116+ระยอง!I176</f>
        <v>0</v>
      </c>
      <c r="J177" s="25">
        <f>+กผ!J116+กก!J116+ตรวจสอบ!J116+พัสดุ!J116+ระยอง!J176</f>
        <v>0</v>
      </c>
      <c r="K177" s="25">
        <f>+กผ!K116+กก!K116+ตรวจสอบ!K116+พัสดุ!K116+ระยอง!K176</f>
        <v>0</v>
      </c>
      <c r="L177" s="37" t="str">
        <f t="shared" si="67"/>
        <v/>
      </c>
      <c r="N177" s="32"/>
      <c r="O177" s="35"/>
    </row>
    <row r="178" spans="1:15">
      <c r="A178" s="28" t="s">
        <v>30</v>
      </c>
      <c r="B178" s="25">
        <f t="shared" si="66"/>
        <v>0</v>
      </c>
      <c r="C178" s="25">
        <f t="shared" si="66"/>
        <v>0</v>
      </c>
      <c r="D178" s="25">
        <f>+กผ!D117+กก!D117+ตรวจสอบ!D117+พัสดุ!D117+ระยอง!D177</f>
        <v>0</v>
      </c>
      <c r="E178" s="25">
        <f>+กผ!E117+กก!E117+ตรวจสอบ!E117+พัสดุ!E117+ระยอง!E177</f>
        <v>0</v>
      </c>
      <c r="F178" s="25">
        <f>+กผ!F117+กก!F117+ตรวจสอบ!F117+พัสดุ!F117+ระยอง!F177</f>
        <v>0</v>
      </c>
      <c r="G178" s="25">
        <f>+กผ!G117+กก!G117+ตรวจสอบ!G117+พัสดุ!G117+ระยอง!G177</f>
        <v>0</v>
      </c>
      <c r="H178" s="25">
        <f>+กผ!H117+กก!H117+ตรวจสอบ!H117+พัสดุ!H117+ระยอง!H177</f>
        <v>0</v>
      </c>
      <c r="I178" s="25">
        <f>+กผ!I117+กก!I117+ตรวจสอบ!I117+พัสดุ!I117+ระยอง!I177</f>
        <v>0</v>
      </c>
      <c r="J178" s="25">
        <f>+กผ!J117+กก!J117+ตรวจสอบ!J117+พัสดุ!J117+ระยอง!J177</f>
        <v>0</v>
      </c>
      <c r="K178" s="25">
        <f>+กผ!K117+กก!K117+ตรวจสอบ!K117+พัสดุ!K117+ระยอง!K177</f>
        <v>0</v>
      </c>
      <c r="L178" s="37" t="str">
        <f t="shared" si="67"/>
        <v/>
      </c>
      <c r="N178" s="32"/>
      <c r="O178" s="35"/>
    </row>
    <row r="179" spans="1:15" ht="19.5" thickBot="1">
      <c r="A179" s="28" t="s">
        <v>31</v>
      </c>
      <c r="B179" s="25">
        <f t="shared" si="66"/>
        <v>0</v>
      </c>
      <c r="C179" s="25">
        <f t="shared" si="66"/>
        <v>0</v>
      </c>
      <c r="D179" s="25">
        <f>+กผ!D118+กก!D118+ตรวจสอบ!D118+พัสดุ!D118+ระยอง!D178</f>
        <v>0</v>
      </c>
      <c r="E179" s="25">
        <f>+กผ!E118+กก!E118+ตรวจสอบ!E118+พัสดุ!E118+ระยอง!E178</f>
        <v>0</v>
      </c>
      <c r="F179" s="25">
        <f>+กผ!F118+กก!F118+ตรวจสอบ!F118+พัสดุ!F118+ระยอง!F178</f>
        <v>0</v>
      </c>
      <c r="G179" s="25">
        <f>+กผ!G118+กก!G118+ตรวจสอบ!G118+พัสดุ!G118+ระยอง!G178</f>
        <v>0</v>
      </c>
      <c r="H179" s="25">
        <f>+กผ!H118+กก!H118+ตรวจสอบ!H118+พัสดุ!H118+ระยอง!H178</f>
        <v>0</v>
      </c>
      <c r="I179" s="25">
        <f>+กผ!I118+กก!I118+ตรวจสอบ!I118+พัสดุ!I118+ระยอง!I178</f>
        <v>0</v>
      </c>
      <c r="J179" s="25">
        <f>+กผ!J118+กก!J118+ตรวจสอบ!J118+พัสดุ!J118+ระยอง!J178</f>
        <v>0</v>
      </c>
      <c r="K179" s="25">
        <f>+กผ!K118+กก!K118+ตรวจสอบ!K118+พัสดุ!K118+ระยอง!K178</f>
        <v>0</v>
      </c>
      <c r="L179" s="38" t="str">
        <f t="shared" si="67"/>
        <v/>
      </c>
      <c r="N179" s="32"/>
      <c r="O179" s="35"/>
    </row>
    <row r="180" spans="1:15">
      <c r="A180" s="29" t="s">
        <v>32</v>
      </c>
      <c r="B180" s="30">
        <f>+B167+B162</f>
        <v>0</v>
      </c>
      <c r="C180" s="30">
        <f>+C167+C162</f>
        <v>0</v>
      </c>
      <c r="D180" s="30">
        <f>+D167+D162</f>
        <v>0</v>
      </c>
      <c r="E180" s="30">
        <f t="shared" ref="E180:K180" si="73">+E167+E162</f>
        <v>0</v>
      </c>
      <c r="F180" s="30">
        <f t="shared" si="73"/>
        <v>0</v>
      </c>
      <c r="G180" s="30">
        <f t="shared" si="73"/>
        <v>0</v>
      </c>
      <c r="H180" s="30">
        <f t="shared" si="73"/>
        <v>0</v>
      </c>
      <c r="I180" s="30">
        <f t="shared" si="73"/>
        <v>0</v>
      </c>
      <c r="J180" s="30">
        <f t="shared" si="73"/>
        <v>0</v>
      </c>
      <c r="K180" s="30">
        <f t="shared" si="73"/>
        <v>0</v>
      </c>
      <c r="L180" s="39" t="str">
        <f t="shared" si="67"/>
        <v/>
      </c>
      <c r="N180" s="32"/>
      <c r="O180" s="35"/>
    </row>
    <row r="181" spans="1:15">
      <c r="N181" s="32"/>
      <c r="O181" s="35"/>
    </row>
    <row r="182" spans="1:15">
      <c r="A182" s="1"/>
      <c r="B182" s="1"/>
      <c r="C182" s="1"/>
      <c r="D182" s="1"/>
      <c r="E182" s="1"/>
      <c r="F182" s="1"/>
      <c r="G182" s="1"/>
      <c r="H182" s="1"/>
      <c r="I182" s="1"/>
      <c r="J182" s="2"/>
      <c r="K182" s="153" t="s">
        <v>0</v>
      </c>
      <c r="L182" s="153"/>
      <c r="N182" s="32"/>
      <c r="O182" s="35"/>
    </row>
    <row r="183" spans="1:15">
      <c r="A183" s="154" t="s">
        <v>142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N183" s="32"/>
      <c r="O183" s="35"/>
    </row>
    <row r="184" spans="1: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155" t="s">
        <v>1</v>
      </c>
      <c r="L184" s="155"/>
      <c r="N184" s="32"/>
      <c r="O184" s="35"/>
    </row>
    <row r="185" spans="1:15">
      <c r="A185" s="156" t="str">
        <f>+A155</f>
        <v>แผนงาน : บริหารการศึกษา</v>
      </c>
      <c r="B185" s="156"/>
      <c r="C185" s="156"/>
      <c r="D185" s="156"/>
      <c r="E185" s="157" t="s">
        <v>2</v>
      </c>
      <c r="F185" s="157"/>
      <c r="G185" s="157"/>
      <c r="H185" s="157"/>
      <c r="I185" s="157"/>
      <c r="J185" s="157"/>
      <c r="K185" s="157"/>
      <c r="L185" s="158"/>
      <c r="N185" s="32"/>
      <c r="O185" s="35"/>
    </row>
    <row r="186" spans="1:15">
      <c r="A186" s="159" t="str">
        <f>+A156</f>
        <v>หน่วยงาน : สำนักงานอธิการบดี</v>
      </c>
      <c r="B186" s="160"/>
      <c r="C186" s="160"/>
      <c r="D186" s="161"/>
      <c r="E186" s="182" t="s">
        <v>3</v>
      </c>
      <c r="F186" s="182"/>
      <c r="G186" s="182"/>
      <c r="H186" s="4"/>
      <c r="I186" s="4"/>
      <c r="J186" s="4"/>
      <c r="K186" s="4"/>
      <c r="L186" s="5"/>
      <c r="N186" s="32"/>
      <c r="O186" s="35"/>
    </row>
    <row r="187" spans="1:15">
      <c r="A187" s="6" t="s">
        <v>77</v>
      </c>
      <c r="B187" s="7"/>
      <c r="C187" s="7"/>
      <c r="D187" s="8"/>
      <c r="E187" s="183" t="s">
        <v>4</v>
      </c>
      <c r="F187" s="183"/>
      <c r="G187" s="183"/>
      <c r="H187" s="9"/>
      <c r="I187" s="9"/>
      <c r="J187" s="9"/>
      <c r="K187" s="9"/>
      <c r="L187" s="10"/>
      <c r="N187" s="32"/>
      <c r="O187" s="35"/>
    </row>
    <row r="188" spans="1:15">
      <c r="A188" s="11"/>
      <c r="B188" s="12"/>
      <c r="C188" s="12"/>
      <c r="D188" s="12"/>
      <c r="E188" s="13"/>
      <c r="F188" s="13"/>
      <c r="G188" s="13"/>
      <c r="H188" s="14"/>
      <c r="I188" s="14"/>
      <c r="J188" s="14"/>
      <c r="K188" s="14"/>
      <c r="L188" s="15"/>
      <c r="N188" s="32"/>
      <c r="O188" s="35"/>
    </row>
    <row r="189" spans="1:15">
      <c r="A189" s="7" t="s">
        <v>5</v>
      </c>
      <c r="B189" s="7"/>
      <c r="C189" s="7"/>
      <c r="D189" s="7"/>
      <c r="E189" s="9"/>
      <c r="F189" s="9"/>
      <c r="G189" s="9"/>
      <c r="H189" s="9"/>
      <c r="I189" s="9"/>
      <c r="J189" s="9"/>
      <c r="K189" s="9"/>
      <c r="L189" s="9"/>
      <c r="N189" s="32"/>
      <c r="O189" s="35"/>
    </row>
    <row r="190" spans="1:15">
      <c r="A190" s="16" t="s">
        <v>6</v>
      </c>
      <c r="B190" s="151" t="s">
        <v>7</v>
      </c>
      <c r="C190" s="152"/>
      <c r="D190" s="151" t="s">
        <v>8</v>
      </c>
      <c r="E190" s="152"/>
      <c r="F190" s="151" t="s">
        <v>9</v>
      </c>
      <c r="G190" s="152"/>
      <c r="H190" s="151" t="s">
        <v>10</v>
      </c>
      <c r="I190" s="152"/>
      <c r="J190" s="151" t="s">
        <v>11</v>
      </c>
      <c r="K190" s="152"/>
      <c r="L190" s="17" t="s">
        <v>12</v>
      </c>
      <c r="N190" s="32"/>
      <c r="O190" s="35"/>
    </row>
    <row r="191" spans="1:15">
      <c r="A191" s="18"/>
      <c r="B191" s="19" t="s">
        <v>13</v>
      </c>
      <c r="C191" s="19" t="s">
        <v>14</v>
      </c>
      <c r="D191" s="19" t="s">
        <v>13</v>
      </c>
      <c r="E191" s="19" t="s">
        <v>14</v>
      </c>
      <c r="F191" s="19" t="s">
        <v>13</v>
      </c>
      <c r="G191" s="19" t="s">
        <v>14</v>
      </c>
      <c r="H191" s="19" t="s">
        <v>13</v>
      </c>
      <c r="I191" s="19" t="s">
        <v>14</v>
      </c>
      <c r="J191" s="19" t="s">
        <v>13</v>
      </c>
      <c r="K191" s="19" t="s">
        <v>14</v>
      </c>
      <c r="L191" s="20" t="s">
        <v>15</v>
      </c>
      <c r="N191" s="32"/>
      <c r="O191" s="35"/>
    </row>
    <row r="192" spans="1:15">
      <c r="A192" s="21" t="s">
        <v>16</v>
      </c>
      <c r="B192" s="22">
        <f>+D192+F192+H192+J192</f>
        <v>0</v>
      </c>
      <c r="C192" s="22">
        <f>+E192+G192+I192+K192</f>
        <v>0</v>
      </c>
      <c r="D192" s="22">
        <f t="shared" ref="D192:K192" si="74">SUM(D193:D195)</f>
        <v>0</v>
      </c>
      <c r="E192" s="22">
        <f t="shared" si="74"/>
        <v>0</v>
      </c>
      <c r="F192" s="22">
        <f t="shared" si="74"/>
        <v>0</v>
      </c>
      <c r="G192" s="22">
        <f t="shared" si="74"/>
        <v>0</v>
      </c>
      <c r="H192" s="22">
        <f t="shared" si="74"/>
        <v>0</v>
      </c>
      <c r="I192" s="22">
        <f t="shared" si="74"/>
        <v>0</v>
      </c>
      <c r="J192" s="22">
        <f t="shared" si="74"/>
        <v>0</v>
      </c>
      <c r="K192" s="22">
        <f t="shared" si="74"/>
        <v>0</v>
      </c>
      <c r="L192" s="23" t="str">
        <f>IF(C192&gt;0,FIXED(C192/B192*100,2),"")</f>
        <v/>
      </c>
      <c r="N192" s="32"/>
      <c r="O192" s="35"/>
    </row>
    <row r="193" spans="1:15">
      <c r="A193" s="24" t="s">
        <v>17</v>
      </c>
      <c r="B193" s="25">
        <f t="shared" ref="B193:C209" si="75">+D193+F193+H193+J193</f>
        <v>0</v>
      </c>
      <c r="C193" s="25">
        <f t="shared" si="75"/>
        <v>0</v>
      </c>
      <c r="D193" s="25">
        <f>+กจ!D132</f>
        <v>0</v>
      </c>
      <c r="E193" s="25">
        <f>+กจ!E132</f>
        <v>0</v>
      </c>
      <c r="F193" s="25">
        <f>+กจ!F132</f>
        <v>0</v>
      </c>
      <c r="G193" s="25">
        <f>+กจ!G132</f>
        <v>0</v>
      </c>
      <c r="H193" s="25">
        <f>+กจ!H132</f>
        <v>0</v>
      </c>
      <c r="I193" s="25">
        <f>+กจ!I132</f>
        <v>0</v>
      </c>
      <c r="J193" s="25">
        <f>+กจ!J132</f>
        <v>0</v>
      </c>
      <c r="K193" s="25">
        <f>+กจ!K132</f>
        <v>0</v>
      </c>
      <c r="L193" s="37" t="str">
        <f t="shared" ref="L193:L210" si="76">IF(C193&gt;0,FIXED(C193/B193*100,2),"")</f>
        <v/>
      </c>
      <c r="N193" s="32"/>
      <c r="O193" s="35"/>
    </row>
    <row r="194" spans="1:15">
      <c r="A194" s="24" t="s">
        <v>18</v>
      </c>
      <c r="B194" s="25">
        <f t="shared" si="75"/>
        <v>0</v>
      </c>
      <c r="C194" s="25">
        <f t="shared" si="75"/>
        <v>0</v>
      </c>
      <c r="D194" s="25">
        <f>+กจ!D133</f>
        <v>0</v>
      </c>
      <c r="E194" s="25">
        <f>+กจ!E133</f>
        <v>0</v>
      </c>
      <c r="F194" s="25">
        <f>+กจ!F133</f>
        <v>0</v>
      </c>
      <c r="G194" s="25">
        <f>+กจ!G133</f>
        <v>0</v>
      </c>
      <c r="H194" s="25">
        <f>+กจ!H133</f>
        <v>0</v>
      </c>
      <c r="I194" s="25">
        <f>+กจ!I133</f>
        <v>0</v>
      </c>
      <c r="J194" s="25">
        <f>+กจ!J133</f>
        <v>0</v>
      </c>
      <c r="K194" s="25">
        <f>+กจ!K133</f>
        <v>0</v>
      </c>
      <c r="L194" s="37" t="str">
        <f t="shared" si="76"/>
        <v/>
      </c>
      <c r="N194" s="32"/>
      <c r="O194" s="35"/>
    </row>
    <row r="195" spans="1:15">
      <c r="A195" s="24" t="s">
        <v>140</v>
      </c>
      <c r="B195" s="25">
        <f t="shared" si="75"/>
        <v>0</v>
      </c>
      <c r="C195" s="25">
        <f t="shared" si="75"/>
        <v>0</v>
      </c>
      <c r="D195" s="25">
        <f>+กจ!D134</f>
        <v>0</v>
      </c>
      <c r="E195" s="25">
        <f>+กจ!E134</f>
        <v>0</v>
      </c>
      <c r="F195" s="25">
        <f>+กจ!F134</f>
        <v>0</v>
      </c>
      <c r="G195" s="25">
        <f>+กจ!G134</f>
        <v>0</v>
      </c>
      <c r="H195" s="25">
        <f>+กจ!H134</f>
        <v>0</v>
      </c>
      <c r="I195" s="25">
        <f>+กจ!I134</f>
        <v>0</v>
      </c>
      <c r="J195" s="25">
        <f>+กจ!J134</f>
        <v>0</v>
      </c>
      <c r="K195" s="25">
        <f>+กจ!K134</f>
        <v>0</v>
      </c>
      <c r="L195" s="37" t="str">
        <f t="shared" si="76"/>
        <v/>
      </c>
      <c r="N195" s="32"/>
      <c r="O195" s="35"/>
    </row>
    <row r="196" spans="1:15">
      <c r="A196" s="21" t="s">
        <v>19</v>
      </c>
      <c r="B196" s="22">
        <f t="shared" si="75"/>
        <v>0</v>
      </c>
      <c r="C196" s="22">
        <f t="shared" si="75"/>
        <v>0</v>
      </c>
      <c r="D196" s="22">
        <f t="shared" ref="D196:K196" si="77">+D197</f>
        <v>0</v>
      </c>
      <c r="E196" s="22">
        <f t="shared" si="77"/>
        <v>0</v>
      </c>
      <c r="F196" s="22">
        <f t="shared" si="77"/>
        <v>0</v>
      </c>
      <c r="G196" s="22">
        <f t="shared" si="77"/>
        <v>0</v>
      </c>
      <c r="H196" s="22">
        <f t="shared" si="77"/>
        <v>0</v>
      </c>
      <c r="I196" s="22">
        <f t="shared" si="77"/>
        <v>0</v>
      </c>
      <c r="J196" s="22">
        <f t="shared" si="77"/>
        <v>0</v>
      </c>
      <c r="K196" s="22">
        <f t="shared" si="77"/>
        <v>0</v>
      </c>
      <c r="L196" s="23" t="str">
        <f t="shared" si="76"/>
        <v/>
      </c>
      <c r="N196" s="32"/>
      <c r="O196" s="35"/>
    </row>
    <row r="197" spans="1:15">
      <c r="A197" s="21" t="s">
        <v>20</v>
      </c>
      <c r="B197" s="22">
        <f t="shared" si="75"/>
        <v>0</v>
      </c>
      <c r="C197" s="22">
        <f t="shared" si="75"/>
        <v>0</v>
      </c>
      <c r="D197" s="22">
        <f t="shared" ref="D197:K197" si="78">+D198+D201+D202+D205</f>
        <v>0</v>
      </c>
      <c r="E197" s="22">
        <f t="shared" si="78"/>
        <v>0</v>
      </c>
      <c r="F197" s="22">
        <f t="shared" si="78"/>
        <v>0</v>
      </c>
      <c r="G197" s="22">
        <f t="shared" si="78"/>
        <v>0</v>
      </c>
      <c r="H197" s="22">
        <f t="shared" si="78"/>
        <v>0</v>
      </c>
      <c r="I197" s="22">
        <f t="shared" si="78"/>
        <v>0</v>
      </c>
      <c r="J197" s="22">
        <f t="shared" si="78"/>
        <v>0</v>
      </c>
      <c r="K197" s="22">
        <f t="shared" si="78"/>
        <v>0</v>
      </c>
      <c r="L197" s="23" t="str">
        <f t="shared" si="76"/>
        <v/>
      </c>
      <c r="N197" s="32"/>
      <c r="O197" s="35"/>
    </row>
    <row r="198" spans="1:15">
      <c r="A198" s="21" t="s">
        <v>21</v>
      </c>
      <c r="B198" s="22">
        <f t="shared" si="75"/>
        <v>0</v>
      </c>
      <c r="C198" s="22">
        <f t="shared" si="75"/>
        <v>0</v>
      </c>
      <c r="D198" s="22">
        <f t="shared" ref="D198:K198" si="79">+D199+D200</f>
        <v>0</v>
      </c>
      <c r="E198" s="22">
        <f t="shared" si="79"/>
        <v>0</v>
      </c>
      <c r="F198" s="22">
        <f t="shared" si="79"/>
        <v>0</v>
      </c>
      <c r="G198" s="22">
        <f t="shared" si="79"/>
        <v>0</v>
      </c>
      <c r="H198" s="22">
        <f t="shared" si="79"/>
        <v>0</v>
      </c>
      <c r="I198" s="22">
        <f t="shared" si="79"/>
        <v>0</v>
      </c>
      <c r="J198" s="22">
        <f t="shared" si="79"/>
        <v>0</v>
      </c>
      <c r="K198" s="22">
        <f t="shared" si="79"/>
        <v>0</v>
      </c>
      <c r="L198" s="23" t="str">
        <f t="shared" si="76"/>
        <v/>
      </c>
      <c r="N198" s="32"/>
      <c r="O198" s="35"/>
    </row>
    <row r="199" spans="1:15">
      <c r="A199" s="24" t="s">
        <v>22</v>
      </c>
      <c r="B199" s="25">
        <f t="shared" si="75"/>
        <v>0</v>
      </c>
      <c r="C199" s="25">
        <f t="shared" si="75"/>
        <v>0</v>
      </c>
      <c r="D199" s="25">
        <f>+กจ!D138</f>
        <v>0</v>
      </c>
      <c r="E199" s="25">
        <f>+กจ!E138</f>
        <v>0</v>
      </c>
      <c r="F199" s="25">
        <f>+กจ!F138</f>
        <v>0</v>
      </c>
      <c r="G199" s="25">
        <f>+กจ!G138</f>
        <v>0</v>
      </c>
      <c r="H199" s="25">
        <f>+กจ!H138</f>
        <v>0</v>
      </c>
      <c r="I199" s="25">
        <f>+กจ!I138</f>
        <v>0</v>
      </c>
      <c r="J199" s="25">
        <f>+กจ!J138</f>
        <v>0</v>
      </c>
      <c r="K199" s="25">
        <f>+กจ!K138</f>
        <v>0</v>
      </c>
      <c r="L199" s="37" t="str">
        <f t="shared" si="76"/>
        <v/>
      </c>
      <c r="N199" s="32"/>
      <c r="O199" s="35"/>
    </row>
    <row r="200" spans="1:15">
      <c r="A200" s="26" t="s">
        <v>23</v>
      </c>
      <c r="B200" s="25">
        <f t="shared" si="75"/>
        <v>0</v>
      </c>
      <c r="C200" s="25">
        <f t="shared" si="75"/>
        <v>0</v>
      </c>
      <c r="D200" s="25">
        <f>+กจ!D139</f>
        <v>0</v>
      </c>
      <c r="E200" s="25">
        <f>+กจ!E139</f>
        <v>0</v>
      </c>
      <c r="F200" s="25">
        <f>+กจ!F139</f>
        <v>0</v>
      </c>
      <c r="G200" s="25">
        <f>+กจ!G139</f>
        <v>0</v>
      </c>
      <c r="H200" s="25">
        <f>+กจ!H139</f>
        <v>0</v>
      </c>
      <c r="I200" s="25">
        <f>+กจ!I139</f>
        <v>0</v>
      </c>
      <c r="J200" s="25">
        <f>+กจ!J139</f>
        <v>0</v>
      </c>
      <c r="K200" s="25">
        <f>+กจ!K139</f>
        <v>0</v>
      </c>
      <c r="L200" s="37" t="str">
        <f t="shared" si="76"/>
        <v/>
      </c>
      <c r="N200" s="32"/>
      <c r="O200" s="35"/>
    </row>
    <row r="201" spans="1:15">
      <c r="A201" s="24" t="s">
        <v>141</v>
      </c>
      <c r="B201" s="25">
        <f t="shared" si="75"/>
        <v>0</v>
      </c>
      <c r="C201" s="25">
        <f t="shared" si="75"/>
        <v>0</v>
      </c>
      <c r="D201" s="25">
        <f>+กจ!D140</f>
        <v>0</v>
      </c>
      <c r="E201" s="25">
        <f>+กจ!E140</f>
        <v>0</v>
      </c>
      <c r="F201" s="25">
        <f>+กจ!F140</f>
        <v>0</v>
      </c>
      <c r="G201" s="25">
        <f>+กจ!G140</f>
        <v>0</v>
      </c>
      <c r="H201" s="25">
        <f>+กจ!H140</f>
        <v>0</v>
      </c>
      <c r="I201" s="25">
        <f>+กจ!I140</f>
        <v>0</v>
      </c>
      <c r="J201" s="25">
        <f>+กจ!J140</f>
        <v>0</v>
      </c>
      <c r="K201" s="25">
        <f>+กจ!K140</f>
        <v>0</v>
      </c>
      <c r="L201" s="37" t="str">
        <f t="shared" si="76"/>
        <v/>
      </c>
      <c r="N201" s="32"/>
      <c r="O201" s="35"/>
    </row>
    <row r="202" spans="1:15">
      <c r="A202" s="21" t="s">
        <v>24</v>
      </c>
      <c r="B202" s="22">
        <f t="shared" si="75"/>
        <v>0</v>
      </c>
      <c r="C202" s="22">
        <f t="shared" si="75"/>
        <v>0</v>
      </c>
      <c r="D202" s="22">
        <f t="shared" ref="D202:K202" si="80">+D203+D204</f>
        <v>0</v>
      </c>
      <c r="E202" s="22">
        <f t="shared" si="80"/>
        <v>0</v>
      </c>
      <c r="F202" s="22">
        <f t="shared" si="80"/>
        <v>0</v>
      </c>
      <c r="G202" s="22">
        <f t="shared" si="80"/>
        <v>0</v>
      </c>
      <c r="H202" s="22">
        <f t="shared" si="80"/>
        <v>0</v>
      </c>
      <c r="I202" s="22">
        <f t="shared" si="80"/>
        <v>0</v>
      </c>
      <c r="J202" s="22">
        <f t="shared" si="80"/>
        <v>0</v>
      </c>
      <c r="K202" s="22">
        <f t="shared" si="80"/>
        <v>0</v>
      </c>
      <c r="L202" s="23" t="str">
        <f t="shared" si="76"/>
        <v/>
      </c>
      <c r="N202" s="32"/>
      <c r="O202" s="35"/>
    </row>
    <row r="203" spans="1:15">
      <c r="A203" s="28" t="s">
        <v>25</v>
      </c>
      <c r="B203" s="25">
        <f t="shared" si="75"/>
        <v>0</v>
      </c>
      <c r="C203" s="25">
        <f t="shared" si="75"/>
        <v>0</v>
      </c>
      <c r="D203" s="25">
        <f>+กจ!D142</f>
        <v>0</v>
      </c>
      <c r="E203" s="25">
        <f>+กจ!E142</f>
        <v>0</v>
      </c>
      <c r="F203" s="25">
        <f>+กจ!F142</f>
        <v>0</v>
      </c>
      <c r="G203" s="25">
        <f>+กจ!G142</f>
        <v>0</v>
      </c>
      <c r="H203" s="25">
        <f>+กจ!H142</f>
        <v>0</v>
      </c>
      <c r="I203" s="25">
        <f>+กจ!I142</f>
        <v>0</v>
      </c>
      <c r="J203" s="25">
        <f>+กจ!J142</f>
        <v>0</v>
      </c>
      <c r="K203" s="25">
        <f>+กจ!K142</f>
        <v>0</v>
      </c>
      <c r="L203" s="37" t="str">
        <f t="shared" si="76"/>
        <v/>
      </c>
      <c r="N203" s="32"/>
      <c r="O203" s="35"/>
    </row>
    <row r="204" spans="1:15">
      <c r="A204" s="28" t="s">
        <v>26</v>
      </c>
      <c r="B204" s="25">
        <f t="shared" si="75"/>
        <v>0</v>
      </c>
      <c r="C204" s="25">
        <f t="shared" si="75"/>
        <v>0</v>
      </c>
      <c r="D204" s="25">
        <f>+กจ!D143</f>
        <v>0</v>
      </c>
      <c r="E204" s="25">
        <f>+กจ!E143</f>
        <v>0</v>
      </c>
      <c r="F204" s="25">
        <f>+กจ!F143</f>
        <v>0</v>
      </c>
      <c r="G204" s="25">
        <f>+กจ!G143</f>
        <v>0</v>
      </c>
      <c r="H204" s="25">
        <f>+กจ!H143</f>
        <v>0</v>
      </c>
      <c r="I204" s="25">
        <f>+กจ!I143</f>
        <v>0</v>
      </c>
      <c r="J204" s="25">
        <f>+กจ!J143</f>
        <v>0</v>
      </c>
      <c r="K204" s="25">
        <f>+กจ!K143</f>
        <v>0</v>
      </c>
      <c r="L204" s="37" t="str">
        <f t="shared" si="76"/>
        <v/>
      </c>
      <c r="N204" s="32"/>
      <c r="O204" s="35"/>
    </row>
    <row r="205" spans="1:15">
      <c r="A205" s="21" t="s">
        <v>27</v>
      </c>
      <c r="B205" s="22">
        <f t="shared" si="75"/>
        <v>0</v>
      </c>
      <c r="C205" s="22">
        <f t="shared" si="75"/>
        <v>0</v>
      </c>
      <c r="D205" s="22">
        <f t="shared" ref="D205:K205" si="81">SUM(D206:D209)</f>
        <v>0</v>
      </c>
      <c r="E205" s="22">
        <f t="shared" si="81"/>
        <v>0</v>
      </c>
      <c r="F205" s="22">
        <f t="shared" si="81"/>
        <v>0</v>
      </c>
      <c r="G205" s="22">
        <f t="shared" si="81"/>
        <v>0</v>
      </c>
      <c r="H205" s="22">
        <f t="shared" si="81"/>
        <v>0</v>
      </c>
      <c r="I205" s="22">
        <f t="shared" si="81"/>
        <v>0</v>
      </c>
      <c r="J205" s="22">
        <f t="shared" si="81"/>
        <v>0</v>
      </c>
      <c r="K205" s="22">
        <f t="shared" si="81"/>
        <v>0</v>
      </c>
      <c r="L205" s="23" t="str">
        <f t="shared" si="76"/>
        <v/>
      </c>
      <c r="N205" s="32"/>
      <c r="O205" s="35"/>
    </row>
    <row r="206" spans="1:15">
      <c r="A206" s="28" t="str">
        <f>+กจ!A145</f>
        <v xml:space="preserve">     2.4.1 เงินอุดหนุนเพื่อการพัฒนาบุคลากร</v>
      </c>
      <c r="B206" s="25">
        <f t="shared" si="75"/>
        <v>0</v>
      </c>
      <c r="C206" s="25">
        <f t="shared" si="75"/>
        <v>0</v>
      </c>
      <c r="D206" s="25">
        <f>+กจ!D145</f>
        <v>0</v>
      </c>
      <c r="E206" s="25">
        <f>+กจ!E145</f>
        <v>0</v>
      </c>
      <c r="F206" s="25">
        <f>+กจ!F145</f>
        <v>0</v>
      </c>
      <c r="G206" s="25">
        <f>+กจ!G145</f>
        <v>0</v>
      </c>
      <c r="H206" s="25">
        <f>+กจ!H145</f>
        <v>0</v>
      </c>
      <c r="I206" s="25">
        <f>+กจ!I145</f>
        <v>0</v>
      </c>
      <c r="J206" s="25">
        <f>+กจ!J145</f>
        <v>0</v>
      </c>
      <c r="K206" s="25">
        <f>+กจ!K145</f>
        <v>0</v>
      </c>
      <c r="L206" s="37" t="str">
        <f t="shared" si="76"/>
        <v/>
      </c>
      <c r="N206" s="32"/>
      <c r="O206" s="35"/>
    </row>
    <row r="207" spans="1:15">
      <c r="A207" s="28" t="s">
        <v>29</v>
      </c>
      <c r="B207" s="25">
        <f t="shared" si="75"/>
        <v>0</v>
      </c>
      <c r="C207" s="25">
        <f t="shared" si="75"/>
        <v>0</v>
      </c>
      <c r="D207" s="25">
        <f>+กจ!D146</f>
        <v>0</v>
      </c>
      <c r="E207" s="25">
        <f>+กจ!E146</f>
        <v>0</v>
      </c>
      <c r="F207" s="25">
        <f>+กจ!F146</f>
        <v>0</v>
      </c>
      <c r="G207" s="25">
        <f>+กจ!G146</f>
        <v>0</v>
      </c>
      <c r="H207" s="25">
        <f>+กจ!H146</f>
        <v>0</v>
      </c>
      <c r="I207" s="25">
        <f>+กจ!I146</f>
        <v>0</v>
      </c>
      <c r="J207" s="25">
        <f>+กจ!J146</f>
        <v>0</v>
      </c>
      <c r="K207" s="25">
        <f>+กจ!K146</f>
        <v>0</v>
      </c>
      <c r="L207" s="37" t="str">
        <f t="shared" si="76"/>
        <v/>
      </c>
      <c r="N207" s="32"/>
      <c r="O207" s="35"/>
    </row>
    <row r="208" spans="1:15">
      <c r="A208" s="28" t="s">
        <v>30</v>
      </c>
      <c r="B208" s="25">
        <f t="shared" si="75"/>
        <v>0</v>
      </c>
      <c r="C208" s="25">
        <f t="shared" si="75"/>
        <v>0</v>
      </c>
      <c r="D208" s="25">
        <f>+กจ!D147</f>
        <v>0</v>
      </c>
      <c r="E208" s="25">
        <f>+กจ!E147</f>
        <v>0</v>
      </c>
      <c r="F208" s="25">
        <f>+กจ!F147</f>
        <v>0</v>
      </c>
      <c r="G208" s="25">
        <f>+กจ!G147</f>
        <v>0</v>
      </c>
      <c r="H208" s="25">
        <f>+กจ!H147</f>
        <v>0</v>
      </c>
      <c r="I208" s="25">
        <f>+กจ!I147</f>
        <v>0</v>
      </c>
      <c r="J208" s="25">
        <f>+กจ!J147</f>
        <v>0</v>
      </c>
      <c r="K208" s="25">
        <f>+กจ!K147</f>
        <v>0</v>
      </c>
      <c r="L208" s="37" t="str">
        <f t="shared" si="76"/>
        <v/>
      </c>
      <c r="N208" s="32"/>
      <c r="O208" s="35"/>
    </row>
    <row r="209" spans="1:15" ht="19.5" thickBot="1">
      <c r="A209" s="28" t="s">
        <v>31</v>
      </c>
      <c r="B209" s="25">
        <f t="shared" si="75"/>
        <v>0</v>
      </c>
      <c r="C209" s="25">
        <f t="shared" si="75"/>
        <v>0</v>
      </c>
      <c r="D209" s="25">
        <f>+กจ!D148</f>
        <v>0</v>
      </c>
      <c r="E209" s="25">
        <f>+กจ!E148</f>
        <v>0</v>
      </c>
      <c r="F209" s="25">
        <f>+กจ!F148</f>
        <v>0</v>
      </c>
      <c r="G209" s="25">
        <f>+กจ!G148</f>
        <v>0</v>
      </c>
      <c r="H209" s="25">
        <f>+กจ!H148</f>
        <v>0</v>
      </c>
      <c r="I209" s="25">
        <f>+กจ!I148</f>
        <v>0</v>
      </c>
      <c r="J209" s="25">
        <f>+กจ!J148</f>
        <v>0</v>
      </c>
      <c r="K209" s="25">
        <f>+กจ!K148</f>
        <v>0</v>
      </c>
      <c r="L209" s="38" t="str">
        <f t="shared" si="76"/>
        <v/>
      </c>
      <c r="N209" s="32"/>
      <c r="O209" s="35"/>
    </row>
    <row r="210" spans="1:15">
      <c r="A210" s="29" t="s">
        <v>32</v>
      </c>
      <c r="B210" s="30">
        <f>+B197+B192</f>
        <v>0</v>
      </c>
      <c r="C210" s="30">
        <f>+C197+C192</f>
        <v>0</v>
      </c>
      <c r="D210" s="30">
        <f>+D197+D192</f>
        <v>0</v>
      </c>
      <c r="E210" s="30">
        <f t="shared" ref="E210:K210" si="82">+E197+E192</f>
        <v>0</v>
      </c>
      <c r="F210" s="30">
        <f t="shared" si="82"/>
        <v>0</v>
      </c>
      <c r="G210" s="30">
        <f t="shared" si="82"/>
        <v>0</v>
      </c>
      <c r="H210" s="30">
        <f t="shared" si="82"/>
        <v>0</v>
      </c>
      <c r="I210" s="30">
        <f t="shared" si="82"/>
        <v>0</v>
      </c>
      <c r="J210" s="30">
        <f t="shared" si="82"/>
        <v>0</v>
      </c>
      <c r="K210" s="30">
        <f t="shared" si="82"/>
        <v>0</v>
      </c>
      <c r="L210" s="39" t="str">
        <f t="shared" si="76"/>
        <v/>
      </c>
      <c r="N210" s="32"/>
      <c r="O210" s="35"/>
    </row>
    <row r="211" spans="1:15">
      <c r="N211" s="32"/>
      <c r="O211" s="35"/>
    </row>
    <row r="212" spans="1:15">
      <c r="A212" s="1"/>
      <c r="B212" s="1"/>
      <c r="C212" s="1"/>
      <c r="D212" s="1"/>
      <c r="E212" s="1"/>
      <c r="F212" s="1"/>
      <c r="G212" s="1"/>
      <c r="H212" s="1"/>
      <c r="I212" s="1"/>
      <c r="J212" s="2"/>
      <c r="K212" s="153" t="s">
        <v>0</v>
      </c>
      <c r="L212" s="153"/>
      <c r="N212" s="32"/>
      <c r="O212" s="35"/>
    </row>
    <row r="213" spans="1:15">
      <c r="A213" s="154" t="s">
        <v>142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N213" s="32"/>
      <c r="O213" s="35"/>
    </row>
    <row r="214" spans="1: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55" t="s">
        <v>1</v>
      </c>
      <c r="L214" s="155"/>
      <c r="N214" s="32"/>
      <c r="O214" s="35"/>
    </row>
    <row r="215" spans="1:15">
      <c r="A215" s="156" t="str">
        <f>+A65</f>
        <v>แผนงาน : จัดการศึกษาระดับอุดมศึกษา</v>
      </c>
      <c r="B215" s="156"/>
      <c r="C215" s="156"/>
      <c r="D215" s="156"/>
      <c r="E215" s="157" t="s">
        <v>2</v>
      </c>
      <c r="F215" s="157"/>
      <c r="G215" s="157"/>
      <c r="H215" s="157"/>
      <c r="I215" s="157"/>
      <c r="J215" s="157"/>
      <c r="K215" s="157"/>
      <c r="L215" s="158"/>
      <c r="N215" s="32"/>
      <c r="O215" s="35"/>
    </row>
    <row r="216" spans="1:15">
      <c r="A216" s="159" t="str">
        <f>+A186</f>
        <v>หน่วยงาน : สำนักงานอธิการบดี</v>
      </c>
      <c r="B216" s="160"/>
      <c r="C216" s="160"/>
      <c r="D216" s="161"/>
      <c r="E216" s="182" t="s">
        <v>3</v>
      </c>
      <c r="F216" s="182"/>
      <c r="G216" s="182"/>
      <c r="H216" s="4"/>
      <c r="I216" s="4"/>
      <c r="J216" s="4"/>
      <c r="K216" s="4"/>
      <c r="L216" s="5"/>
      <c r="N216" s="32"/>
      <c r="O216" s="35"/>
    </row>
    <row r="217" spans="1:15">
      <c r="A217" s="6" t="s">
        <v>41</v>
      </c>
      <c r="B217" s="7"/>
      <c r="C217" s="7"/>
      <c r="D217" s="8"/>
      <c r="E217" s="183" t="s">
        <v>4</v>
      </c>
      <c r="F217" s="183"/>
      <c r="G217" s="183"/>
      <c r="H217" s="9"/>
      <c r="I217" s="9"/>
      <c r="J217" s="9"/>
      <c r="K217" s="9"/>
      <c r="L217" s="10"/>
      <c r="N217" s="32"/>
      <c r="O217" s="35"/>
    </row>
    <row r="218" spans="1:15">
      <c r="A218" s="11"/>
      <c r="B218" s="12"/>
      <c r="C218" s="12"/>
      <c r="D218" s="12"/>
      <c r="E218" s="13"/>
      <c r="F218" s="13"/>
      <c r="G218" s="13"/>
      <c r="H218" s="14"/>
      <c r="I218" s="14"/>
      <c r="J218" s="14"/>
      <c r="K218" s="14"/>
      <c r="L218" s="15"/>
      <c r="N218" s="32"/>
      <c r="O218" s="35"/>
    </row>
    <row r="219" spans="1:15">
      <c r="A219" s="7" t="s">
        <v>5</v>
      </c>
      <c r="B219" s="7"/>
      <c r="C219" s="7"/>
      <c r="D219" s="7"/>
      <c r="E219" s="9"/>
      <c r="F219" s="9"/>
      <c r="G219" s="9"/>
      <c r="H219" s="9"/>
      <c r="I219" s="9"/>
      <c r="J219" s="9"/>
      <c r="K219" s="9"/>
      <c r="L219" s="9"/>
      <c r="N219" s="32"/>
      <c r="O219" s="35"/>
    </row>
    <row r="220" spans="1:15">
      <c r="A220" s="16" t="s">
        <v>6</v>
      </c>
      <c r="B220" s="151" t="s">
        <v>7</v>
      </c>
      <c r="C220" s="152"/>
      <c r="D220" s="151" t="s">
        <v>8</v>
      </c>
      <c r="E220" s="152"/>
      <c r="F220" s="151" t="s">
        <v>9</v>
      </c>
      <c r="G220" s="152"/>
      <c r="H220" s="151" t="s">
        <v>10</v>
      </c>
      <c r="I220" s="152"/>
      <c r="J220" s="151" t="s">
        <v>11</v>
      </c>
      <c r="K220" s="152"/>
      <c r="L220" s="17" t="s">
        <v>12</v>
      </c>
      <c r="N220" s="32"/>
      <c r="O220" s="35"/>
    </row>
    <row r="221" spans="1:15">
      <c r="A221" s="18"/>
      <c r="B221" s="19" t="s">
        <v>13</v>
      </c>
      <c r="C221" s="19" t="s">
        <v>14</v>
      </c>
      <c r="D221" s="19" t="s">
        <v>13</v>
      </c>
      <c r="E221" s="19" t="s">
        <v>14</v>
      </c>
      <c r="F221" s="19" t="s">
        <v>13</v>
      </c>
      <c r="G221" s="19" t="s">
        <v>14</v>
      </c>
      <c r="H221" s="19" t="s">
        <v>13</v>
      </c>
      <c r="I221" s="19" t="s">
        <v>14</v>
      </c>
      <c r="J221" s="19" t="s">
        <v>13</v>
      </c>
      <c r="K221" s="19" t="s">
        <v>14</v>
      </c>
      <c r="L221" s="20" t="s">
        <v>15</v>
      </c>
      <c r="N221" s="32"/>
      <c r="O221" s="35"/>
    </row>
    <row r="222" spans="1:15">
      <c r="A222" s="21" t="s">
        <v>16</v>
      </c>
      <c r="B222" s="22">
        <f>+D222+F222+H222+J222</f>
        <v>0</v>
      </c>
      <c r="C222" s="22">
        <f>+E222+G222+I222+K222</f>
        <v>0</v>
      </c>
      <c r="D222" s="22">
        <f t="shared" ref="D222:K222" si="83">SUM(D223:D225)</f>
        <v>0</v>
      </c>
      <c r="E222" s="22">
        <f t="shared" si="83"/>
        <v>0</v>
      </c>
      <c r="F222" s="22">
        <f t="shared" si="83"/>
        <v>0</v>
      </c>
      <c r="G222" s="22">
        <f t="shared" si="83"/>
        <v>0</v>
      </c>
      <c r="H222" s="22">
        <f t="shared" si="83"/>
        <v>0</v>
      </c>
      <c r="I222" s="22">
        <f t="shared" si="83"/>
        <v>0</v>
      </c>
      <c r="J222" s="22">
        <f t="shared" si="83"/>
        <v>0</v>
      </c>
      <c r="K222" s="22">
        <f t="shared" si="83"/>
        <v>0</v>
      </c>
      <c r="L222" s="23" t="str">
        <f>IF(C222&gt;0,FIXED(C222/B222*100,2),"")</f>
        <v/>
      </c>
      <c r="N222" s="32"/>
      <c r="O222" s="35"/>
    </row>
    <row r="223" spans="1:15">
      <c r="A223" s="24" t="s">
        <v>17</v>
      </c>
      <c r="B223" s="25">
        <f t="shared" ref="B223:C239" si="84">+D223+F223+H223+J223</f>
        <v>0</v>
      </c>
      <c r="C223" s="25">
        <f t="shared" si="84"/>
        <v>0</v>
      </c>
      <c r="D223" s="25">
        <f>+ระยอง!D192</f>
        <v>0</v>
      </c>
      <c r="E223" s="25">
        <f>+ระยอง!E192</f>
        <v>0</v>
      </c>
      <c r="F223" s="25">
        <f>+ระยอง!F192</f>
        <v>0</v>
      </c>
      <c r="G223" s="25">
        <f>+ระยอง!G192</f>
        <v>0</v>
      </c>
      <c r="H223" s="25">
        <f>+ระยอง!H192</f>
        <v>0</v>
      </c>
      <c r="I223" s="25">
        <f>+ระยอง!I192</f>
        <v>0</v>
      </c>
      <c r="J223" s="25">
        <f>+ระยอง!J192</f>
        <v>0</v>
      </c>
      <c r="K223" s="25">
        <f>+ระยอง!K192</f>
        <v>0</v>
      </c>
      <c r="L223" s="37" t="str">
        <f t="shared" ref="L223:L240" si="85">IF(C223&gt;0,FIXED(C223/B223*100,2),"")</f>
        <v/>
      </c>
      <c r="N223" s="32"/>
      <c r="O223" s="35"/>
    </row>
    <row r="224" spans="1:15">
      <c r="A224" s="24" t="s">
        <v>18</v>
      </c>
      <c r="B224" s="25">
        <f t="shared" si="84"/>
        <v>0</v>
      </c>
      <c r="C224" s="25">
        <f t="shared" si="84"/>
        <v>0</v>
      </c>
      <c r="D224" s="25">
        <f>+ระยอง!D193</f>
        <v>0</v>
      </c>
      <c r="E224" s="25">
        <f>+ระยอง!E193</f>
        <v>0</v>
      </c>
      <c r="F224" s="25">
        <f>+ระยอง!F193</f>
        <v>0</v>
      </c>
      <c r="G224" s="25">
        <f>+ระยอง!G193</f>
        <v>0</v>
      </c>
      <c r="H224" s="25">
        <f>+ระยอง!H193</f>
        <v>0</v>
      </c>
      <c r="I224" s="25">
        <f>+ระยอง!I193</f>
        <v>0</v>
      </c>
      <c r="J224" s="25">
        <f>+ระยอง!J193</f>
        <v>0</v>
      </c>
      <c r="K224" s="25">
        <f>+ระยอง!K193</f>
        <v>0</v>
      </c>
      <c r="L224" s="37" t="str">
        <f t="shared" si="85"/>
        <v/>
      </c>
      <c r="N224" s="32"/>
      <c r="O224" s="35"/>
    </row>
    <row r="225" spans="1:15">
      <c r="A225" s="24" t="s">
        <v>140</v>
      </c>
      <c r="B225" s="25">
        <f t="shared" si="84"/>
        <v>0</v>
      </c>
      <c r="C225" s="25">
        <f t="shared" si="84"/>
        <v>0</v>
      </c>
      <c r="D225" s="25">
        <f>+ระยอง!D194</f>
        <v>0</v>
      </c>
      <c r="E225" s="25">
        <f>+ระยอง!E194</f>
        <v>0</v>
      </c>
      <c r="F225" s="25">
        <f>+ระยอง!F194</f>
        <v>0</v>
      </c>
      <c r="G225" s="25">
        <f>+ระยอง!G194</f>
        <v>0</v>
      </c>
      <c r="H225" s="25">
        <f>+ระยอง!H194</f>
        <v>0</v>
      </c>
      <c r="I225" s="25">
        <f>+ระยอง!I194</f>
        <v>0</v>
      </c>
      <c r="J225" s="25">
        <f>+ระยอง!J194</f>
        <v>0</v>
      </c>
      <c r="K225" s="25">
        <f>+ระยอง!K194</f>
        <v>0</v>
      </c>
      <c r="L225" s="37" t="str">
        <f t="shared" si="85"/>
        <v/>
      </c>
      <c r="N225" s="32"/>
      <c r="O225" s="35"/>
    </row>
    <row r="226" spans="1:15">
      <c r="A226" s="21" t="s">
        <v>19</v>
      </c>
      <c r="B226" s="22">
        <f t="shared" si="84"/>
        <v>0</v>
      </c>
      <c r="C226" s="22">
        <f t="shared" si="84"/>
        <v>0</v>
      </c>
      <c r="D226" s="22">
        <f t="shared" ref="D226:K226" si="86">+D227</f>
        <v>0</v>
      </c>
      <c r="E226" s="22">
        <f t="shared" si="86"/>
        <v>0</v>
      </c>
      <c r="F226" s="22">
        <f t="shared" si="86"/>
        <v>0</v>
      </c>
      <c r="G226" s="22">
        <f t="shared" si="86"/>
        <v>0</v>
      </c>
      <c r="H226" s="22">
        <f t="shared" si="86"/>
        <v>0</v>
      </c>
      <c r="I226" s="22">
        <f t="shared" si="86"/>
        <v>0</v>
      </c>
      <c r="J226" s="22">
        <f t="shared" si="86"/>
        <v>0</v>
      </c>
      <c r="K226" s="22">
        <f t="shared" si="86"/>
        <v>0</v>
      </c>
      <c r="L226" s="23" t="str">
        <f t="shared" si="85"/>
        <v/>
      </c>
      <c r="N226" s="32"/>
      <c r="O226" s="35"/>
    </row>
    <row r="227" spans="1:15">
      <c r="A227" s="21" t="s">
        <v>20</v>
      </c>
      <c r="B227" s="22">
        <f t="shared" si="84"/>
        <v>0</v>
      </c>
      <c r="C227" s="22">
        <f t="shared" si="84"/>
        <v>0</v>
      </c>
      <c r="D227" s="22">
        <f t="shared" ref="D227:K227" si="87">+D228+D231+D232+D235</f>
        <v>0</v>
      </c>
      <c r="E227" s="22">
        <f t="shared" si="87"/>
        <v>0</v>
      </c>
      <c r="F227" s="22">
        <f t="shared" si="87"/>
        <v>0</v>
      </c>
      <c r="G227" s="22">
        <f t="shared" si="87"/>
        <v>0</v>
      </c>
      <c r="H227" s="22">
        <f t="shared" si="87"/>
        <v>0</v>
      </c>
      <c r="I227" s="22">
        <f t="shared" si="87"/>
        <v>0</v>
      </c>
      <c r="J227" s="22">
        <f t="shared" si="87"/>
        <v>0</v>
      </c>
      <c r="K227" s="22">
        <f t="shared" si="87"/>
        <v>0</v>
      </c>
      <c r="L227" s="23" t="str">
        <f t="shared" si="85"/>
        <v/>
      </c>
      <c r="N227" s="32"/>
      <c r="O227" s="35"/>
    </row>
    <row r="228" spans="1:15">
      <c r="A228" s="21" t="s">
        <v>21</v>
      </c>
      <c r="B228" s="22">
        <f t="shared" si="84"/>
        <v>0</v>
      </c>
      <c r="C228" s="22">
        <f t="shared" si="84"/>
        <v>0</v>
      </c>
      <c r="D228" s="22">
        <f t="shared" ref="D228:K228" si="88">+D229+D230</f>
        <v>0</v>
      </c>
      <c r="E228" s="22">
        <f t="shared" si="88"/>
        <v>0</v>
      </c>
      <c r="F228" s="22">
        <f t="shared" si="88"/>
        <v>0</v>
      </c>
      <c r="G228" s="22">
        <f t="shared" si="88"/>
        <v>0</v>
      </c>
      <c r="H228" s="22">
        <f t="shared" si="88"/>
        <v>0</v>
      </c>
      <c r="I228" s="22">
        <f t="shared" si="88"/>
        <v>0</v>
      </c>
      <c r="J228" s="22">
        <f t="shared" si="88"/>
        <v>0</v>
      </c>
      <c r="K228" s="22">
        <f t="shared" si="88"/>
        <v>0</v>
      </c>
      <c r="L228" s="23" t="str">
        <f t="shared" si="85"/>
        <v/>
      </c>
      <c r="N228" s="32"/>
      <c r="O228" s="35"/>
    </row>
    <row r="229" spans="1:15">
      <c r="A229" s="24" t="s">
        <v>22</v>
      </c>
      <c r="B229" s="25">
        <f t="shared" si="84"/>
        <v>0</v>
      </c>
      <c r="C229" s="25">
        <f t="shared" si="84"/>
        <v>0</v>
      </c>
      <c r="D229" s="25">
        <f>+ระยอง!D198</f>
        <v>0</v>
      </c>
      <c r="E229" s="25">
        <f>+ระยอง!E198</f>
        <v>0</v>
      </c>
      <c r="F229" s="25">
        <f>+ระยอง!F198</f>
        <v>0</v>
      </c>
      <c r="G229" s="25">
        <f>+ระยอง!G198</f>
        <v>0</v>
      </c>
      <c r="H229" s="25">
        <f>+ระยอง!H198</f>
        <v>0</v>
      </c>
      <c r="I229" s="25">
        <f>+ระยอง!I198</f>
        <v>0</v>
      </c>
      <c r="J229" s="25">
        <f>+ระยอง!J198</f>
        <v>0</v>
      </c>
      <c r="K229" s="25">
        <f>+ระยอง!K198</f>
        <v>0</v>
      </c>
      <c r="L229" s="37" t="str">
        <f t="shared" si="85"/>
        <v/>
      </c>
      <c r="N229" s="32"/>
      <c r="O229" s="35"/>
    </row>
    <row r="230" spans="1:15">
      <c r="A230" s="26" t="s">
        <v>23</v>
      </c>
      <c r="B230" s="25">
        <f t="shared" si="84"/>
        <v>0</v>
      </c>
      <c r="C230" s="25">
        <f t="shared" si="84"/>
        <v>0</v>
      </c>
      <c r="D230" s="25">
        <f>+ระยอง!D199</f>
        <v>0</v>
      </c>
      <c r="E230" s="25">
        <f>+ระยอง!E199</f>
        <v>0</v>
      </c>
      <c r="F230" s="25">
        <f>+ระยอง!F199</f>
        <v>0</v>
      </c>
      <c r="G230" s="25">
        <f>+ระยอง!G199</f>
        <v>0</v>
      </c>
      <c r="H230" s="25">
        <f>+ระยอง!H199</f>
        <v>0</v>
      </c>
      <c r="I230" s="25">
        <f>+ระยอง!I199</f>
        <v>0</v>
      </c>
      <c r="J230" s="25">
        <f>+ระยอง!J199</f>
        <v>0</v>
      </c>
      <c r="K230" s="25">
        <f>+ระยอง!K199</f>
        <v>0</v>
      </c>
      <c r="L230" s="37" t="str">
        <f t="shared" si="85"/>
        <v/>
      </c>
      <c r="N230" s="32"/>
      <c r="O230" s="35"/>
    </row>
    <row r="231" spans="1:15">
      <c r="A231" s="24" t="s">
        <v>141</v>
      </c>
      <c r="B231" s="25">
        <f t="shared" si="84"/>
        <v>0</v>
      </c>
      <c r="C231" s="25">
        <f t="shared" si="84"/>
        <v>0</v>
      </c>
      <c r="D231" s="25">
        <f>+ระยอง!D200</f>
        <v>0</v>
      </c>
      <c r="E231" s="25">
        <f>+ระยอง!E200</f>
        <v>0</v>
      </c>
      <c r="F231" s="25">
        <f>+ระยอง!F200</f>
        <v>0</v>
      </c>
      <c r="G231" s="25">
        <f>+ระยอง!G200</f>
        <v>0</v>
      </c>
      <c r="H231" s="25">
        <f>+ระยอง!H200</f>
        <v>0</v>
      </c>
      <c r="I231" s="25">
        <f>+ระยอง!I200</f>
        <v>0</v>
      </c>
      <c r="J231" s="25">
        <f>+ระยอง!J200</f>
        <v>0</v>
      </c>
      <c r="K231" s="25">
        <f>+ระยอง!K200</f>
        <v>0</v>
      </c>
      <c r="L231" s="37" t="str">
        <f t="shared" si="85"/>
        <v/>
      </c>
      <c r="N231" s="32"/>
      <c r="O231" s="35"/>
    </row>
    <row r="232" spans="1:15">
      <c r="A232" s="21" t="s">
        <v>24</v>
      </c>
      <c r="B232" s="22">
        <f t="shared" si="84"/>
        <v>0</v>
      </c>
      <c r="C232" s="22">
        <f t="shared" si="84"/>
        <v>0</v>
      </c>
      <c r="D232" s="22">
        <f t="shared" ref="D232:K232" si="89">+D233+D234</f>
        <v>0</v>
      </c>
      <c r="E232" s="22">
        <f t="shared" si="89"/>
        <v>0</v>
      </c>
      <c r="F232" s="22">
        <f t="shared" si="89"/>
        <v>0</v>
      </c>
      <c r="G232" s="22">
        <f t="shared" si="89"/>
        <v>0</v>
      </c>
      <c r="H232" s="22">
        <f t="shared" si="89"/>
        <v>0</v>
      </c>
      <c r="I232" s="22">
        <f t="shared" si="89"/>
        <v>0</v>
      </c>
      <c r="J232" s="22">
        <f t="shared" si="89"/>
        <v>0</v>
      </c>
      <c r="K232" s="22">
        <f t="shared" si="89"/>
        <v>0</v>
      </c>
      <c r="L232" s="23" t="str">
        <f t="shared" si="85"/>
        <v/>
      </c>
      <c r="N232" s="32"/>
      <c r="O232" s="35"/>
    </row>
    <row r="233" spans="1:15">
      <c r="A233" s="28" t="s">
        <v>25</v>
      </c>
      <c r="B233" s="25">
        <f t="shared" si="84"/>
        <v>0</v>
      </c>
      <c r="C233" s="25">
        <f t="shared" si="84"/>
        <v>0</v>
      </c>
      <c r="D233" s="25">
        <f>+ระยอง!D202</f>
        <v>0</v>
      </c>
      <c r="E233" s="25">
        <f>+ระยอง!E202</f>
        <v>0</v>
      </c>
      <c r="F233" s="25">
        <f>+ระยอง!F202</f>
        <v>0</v>
      </c>
      <c r="G233" s="25">
        <f>+ระยอง!G202</f>
        <v>0</v>
      </c>
      <c r="H233" s="25">
        <f>+ระยอง!H202</f>
        <v>0</v>
      </c>
      <c r="I233" s="25">
        <f>+ระยอง!I202</f>
        <v>0</v>
      </c>
      <c r="J233" s="25">
        <f>+ระยอง!J202</f>
        <v>0</v>
      </c>
      <c r="K233" s="25">
        <f>+ระยอง!K202</f>
        <v>0</v>
      </c>
      <c r="L233" s="37" t="str">
        <f t="shared" si="85"/>
        <v/>
      </c>
      <c r="N233" s="32"/>
      <c r="O233" s="35"/>
    </row>
    <row r="234" spans="1:15">
      <c r="A234" s="28" t="s">
        <v>26</v>
      </c>
      <c r="B234" s="25">
        <f t="shared" si="84"/>
        <v>0</v>
      </c>
      <c r="C234" s="25">
        <f t="shared" si="84"/>
        <v>0</v>
      </c>
      <c r="D234" s="25">
        <f>+ระยอง!D203</f>
        <v>0</v>
      </c>
      <c r="E234" s="25">
        <f>+ระยอง!E203</f>
        <v>0</v>
      </c>
      <c r="F234" s="25">
        <f>+ระยอง!F203</f>
        <v>0</v>
      </c>
      <c r="G234" s="25">
        <f>+ระยอง!G203</f>
        <v>0</v>
      </c>
      <c r="H234" s="25">
        <f>+ระยอง!H203</f>
        <v>0</v>
      </c>
      <c r="I234" s="25">
        <f>+ระยอง!I203</f>
        <v>0</v>
      </c>
      <c r="J234" s="25">
        <f>+ระยอง!J203</f>
        <v>0</v>
      </c>
      <c r="K234" s="25">
        <f>+ระยอง!K203</f>
        <v>0</v>
      </c>
      <c r="L234" s="37" t="str">
        <f t="shared" si="85"/>
        <v/>
      </c>
      <c r="N234" s="32"/>
      <c r="O234" s="35"/>
    </row>
    <row r="235" spans="1:15">
      <c r="A235" s="21" t="s">
        <v>27</v>
      </c>
      <c r="B235" s="22">
        <f t="shared" si="84"/>
        <v>0</v>
      </c>
      <c r="C235" s="22">
        <f t="shared" si="84"/>
        <v>0</v>
      </c>
      <c r="D235" s="22">
        <f t="shared" ref="D235:K235" si="90">SUM(D236:D239)</f>
        <v>0</v>
      </c>
      <c r="E235" s="22">
        <f t="shared" si="90"/>
        <v>0</v>
      </c>
      <c r="F235" s="22">
        <f t="shared" si="90"/>
        <v>0</v>
      </c>
      <c r="G235" s="22">
        <f t="shared" si="90"/>
        <v>0</v>
      </c>
      <c r="H235" s="22">
        <f t="shared" si="90"/>
        <v>0</v>
      </c>
      <c r="I235" s="22">
        <f t="shared" si="90"/>
        <v>0</v>
      </c>
      <c r="J235" s="22">
        <f t="shared" si="90"/>
        <v>0</v>
      </c>
      <c r="K235" s="22">
        <f t="shared" si="90"/>
        <v>0</v>
      </c>
      <c r="L235" s="23" t="str">
        <f t="shared" si="85"/>
        <v/>
      </c>
      <c r="N235" s="32"/>
      <c r="O235" s="35"/>
    </row>
    <row r="236" spans="1:15">
      <c r="A236" s="28" t="s">
        <v>28</v>
      </c>
      <c r="B236" s="25">
        <f t="shared" si="84"/>
        <v>0</v>
      </c>
      <c r="C236" s="25">
        <f t="shared" si="84"/>
        <v>0</v>
      </c>
      <c r="D236" s="25">
        <f>+ระยอง!D205</f>
        <v>0</v>
      </c>
      <c r="E236" s="25">
        <f>+ระยอง!E205</f>
        <v>0</v>
      </c>
      <c r="F236" s="25">
        <f>+ระยอง!F205</f>
        <v>0</v>
      </c>
      <c r="G236" s="25">
        <f>+ระยอง!G205</f>
        <v>0</v>
      </c>
      <c r="H236" s="25">
        <f>+ระยอง!H205</f>
        <v>0</v>
      </c>
      <c r="I236" s="25">
        <f>+ระยอง!I205</f>
        <v>0</v>
      </c>
      <c r="J236" s="25">
        <f>+ระยอง!J205</f>
        <v>0</v>
      </c>
      <c r="K236" s="25">
        <f>+ระยอง!K205</f>
        <v>0</v>
      </c>
      <c r="L236" s="37" t="str">
        <f t="shared" si="85"/>
        <v/>
      </c>
      <c r="N236" s="32"/>
      <c r="O236" s="35"/>
    </row>
    <row r="237" spans="1:15">
      <c r="A237" s="28" t="s">
        <v>29</v>
      </c>
      <c r="B237" s="25">
        <f t="shared" si="84"/>
        <v>0</v>
      </c>
      <c r="C237" s="25">
        <f t="shared" si="84"/>
        <v>0</v>
      </c>
      <c r="D237" s="25">
        <f>+ระยอง!D206</f>
        <v>0</v>
      </c>
      <c r="E237" s="25">
        <f>+ระยอง!E206</f>
        <v>0</v>
      </c>
      <c r="F237" s="25">
        <f>+ระยอง!F206</f>
        <v>0</v>
      </c>
      <c r="G237" s="25">
        <f>+ระยอง!G206</f>
        <v>0</v>
      </c>
      <c r="H237" s="25">
        <f>+ระยอง!H206</f>
        <v>0</v>
      </c>
      <c r="I237" s="25">
        <f>+ระยอง!I206</f>
        <v>0</v>
      </c>
      <c r="J237" s="25">
        <f>+ระยอง!J206</f>
        <v>0</v>
      </c>
      <c r="K237" s="25">
        <f>+ระยอง!K206</f>
        <v>0</v>
      </c>
      <c r="L237" s="37" t="str">
        <f t="shared" si="85"/>
        <v/>
      </c>
      <c r="N237" s="32"/>
      <c r="O237" s="35"/>
    </row>
    <row r="238" spans="1:15">
      <c r="A238" s="28" t="s">
        <v>30</v>
      </c>
      <c r="B238" s="25">
        <f t="shared" si="84"/>
        <v>0</v>
      </c>
      <c r="C238" s="25">
        <f t="shared" si="84"/>
        <v>0</v>
      </c>
      <c r="D238" s="25">
        <f>+ระยอง!D207</f>
        <v>0</v>
      </c>
      <c r="E238" s="25">
        <f>+ระยอง!E207</f>
        <v>0</v>
      </c>
      <c r="F238" s="25">
        <f>+ระยอง!F207</f>
        <v>0</v>
      </c>
      <c r="G238" s="25">
        <f>+ระยอง!G207</f>
        <v>0</v>
      </c>
      <c r="H238" s="25">
        <f>+ระยอง!H207</f>
        <v>0</v>
      </c>
      <c r="I238" s="25">
        <f>+ระยอง!I207</f>
        <v>0</v>
      </c>
      <c r="J238" s="25">
        <f>+ระยอง!J207</f>
        <v>0</v>
      </c>
      <c r="K238" s="25">
        <f>+ระยอง!K207</f>
        <v>0</v>
      </c>
      <c r="L238" s="37" t="str">
        <f t="shared" si="85"/>
        <v/>
      </c>
      <c r="N238" s="32"/>
      <c r="O238" s="35"/>
    </row>
    <row r="239" spans="1:15" ht="19.5" thickBot="1">
      <c r="A239" s="28" t="s">
        <v>31</v>
      </c>
      <c r="B239" s="25">
        <f t="shared" si="84"/>
        <v>0</v>
      </c>
      <c r="C239" s="25">
        <f t="shared" si="84"/>
        <v>0</v>
      </c>
      <c r="D239" s="25">
        <f>+ระยอง!D208</f>
        <v>0</v>
      </c>
      <c r="E239" s="25">
        <f>+ระยอง!E208</f>
        <v>0</v>
      </c>
      <c r="F239" s="25">
        <f>+ระยอง!F208</f>
        <v>0</v>
      </c>
      <c r="G239" s="25">
        <f>+ระยอง!G208</f>
        <v>0</v>
      </c>
      <c r="H239" s="25">
        <f>+ระยอง!H208</f>
        <v>0</v>
      </c>
      <c r="I239" s="25">
        <f>+ระยอง!I208</f>
        <v>0</v>
      </c>
      <c r="J239" s="25">
        <f>+ระยอง!J208</f>
        <v>0</v>
      </c>
      <c r="K239" s="25">
        <f>+ระยอง!K208</f>
        <v>0</v>
      </c>
      <c r="L239" s="38" t="str">
        <f t="shared" si="85"/>
        <v/>
      </c>
      <c r="N239" s="32"/>
      <c r="O239" s="35"/>
    </row>
    <row r="240" spans="1:15">
      <c r="A240" s="29" t="s">
        <v>32</v>
      </c>
      <c r="B240" s="30">
        <f>+B227+B222</f>
        <v>0</v>
      </c>
      <c r="C240" s="30">
        <f>+C227+C222</f>
        <v>0</v>
      </c>
      <c r="D240" s="30">
        <f>+D227+D222</f>
        <v>0</v>
      </c>
      <c r="E240" s="30">
        <f t="shared" ref="E240:K240" si="91">+E227+E222</f>
        <v>0</v>
      </c>
      <c r="F240" s="30">
        <f t="shared" si="91"/>
        <v>0</v>
      </c>
      <c r="G240" s="30">
        <f t="shared" si="91"/>
        <v>0</v>
      </c>
      <c r="H240" s="30">
        <f t="shared" si="91"/>
        <v>0</v>
      </c>
      <c r="I240" s="30">
        <f t="shared" si="91"/>
        <v>0</v>
      </c>
      <c r="J240" s="30">
        <f t="shared" si="91"/>
        <v>0</v>
      </c>
      <c r="K240" s="30">
        <f t="shared" si="91"/>
        <v>0</v>
      </c>
      <c r="L240" s="39" t="str">
        <f t="shared" si="85"/>
        <v/>
      </c>
      <c r="N240" s="32"/>
      <c r="O240" s="35"/>
    </row>
    <row r="241" spans="1:15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3" t="s">
        <v>0</v>
      </c>
      <c r="L241" s="153"/>
      <c r="N241" s="32"/>
      <c r="O241" s="35"/>
    </row>
    <row r="242" spans="1:15">
      <c r="A242" s="154" t="s">
        <v>142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N242" s="32"/>
      <c r="O242" s="35"/>
    </row>
    <row r="243" spans="1: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55" t="s">
        <v>1</v>
      </c>
      <c r="L243" s="155"/>
      <c r="N243" s="32"/>
      <c r="O243" s="35"/>
    </row>
    <row r="244" spans="1:15">
      <c r="A244" s="156" t="s">
        <v>44</v>
      </c>
      <c r="B244" s="156"/>
      <c r="C244" s="156"/>
      <c r="D244" s="156"/>
      <c r="E244" s="157" t="s">
        <v>2</v>
      </c>
      <c r="F244" s="157"/>
      <c r="G244" s="157"/>
      <c r="H244" s="157"/>
      <c r="I244" s="157"/>
      <c r="J244" s="157"/>
      <c r="K244" s="157"/>
      <c r="L244" s="158"/>
      <c r="N244" s="32"/>
      <c r="O244" s="35"/>
    </row>
    <row r="245" spans="1:15">
      <c r="A245" s="159" t="s">
        <v>62</v>
      </c>
      <c r="B245" s="160"/>
      <c r="C245" s="160"/>
      <c r="D245" s="161"/>
      <c r="E245" s="182" t="s">
        <v>3</v>
      </c>
      <c r="F245" s="182"/>
      <c r="G245" s="182"/>
      <c r="H245" s="4"/>
      <c r="I245" s="4"/>
      <c r="J245" s="4"/>
      <c r="K245" s="4"/>
      <c r="L245" s="5"/>
      <c r="N245" s="32"/>
      <c r="O245" s="35"/>
    </row>
    <row r="246" spans="1:15">
      <c r="A246" s="6" t="s">
        <v>45</v>
      </c>
      <c r="B246" s="7"/>
      <c r="C246" s="7"/>
      <c r="D246" s="8"/>
      <c r="E246" s="183" t="s">
        <v>4</v>
      </c>
      <c r="F246" s="183"/>
      <c r="G246" s="183"/>
      <c r="H246" s="9"/>
      <c r="I246" s="9"/>
      <c r="J246" s="9"/>
      <c r="K246" s="9"/>
      <c r="L246" s="10"/>
      <c r="N246" s="32"/>
      <c r="O246" s="35"/>
    </row>
    <row r="247" spans="1:15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  <c r="N247" s="32"/>
      <c r="O247" s="35"/>
    </row>
    <row r="248" spans="1:15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  <c r="N248" s="32"/>
      <c r="O248" s="35"/>
    </row>
    <row r="249" spans="1:15">
      <c r="A249" s="16" t="s">
        <v>6</v>
      </c>
      <c r="B249" s="151" t="s">
        <v>7</v>
      </c>
      <c r="C249" s="152"/>
      <c r="D249" s="151" t="s">
        <v>8</v>
      </c>
      <c r="E249" s="152"/>
      <c r="F249" s="151" t="s">
        <v>9</v>
      </c>
      <c r="G249" s="152"/>
      <c r="H249" s="151" t="s">
        <v>10</v>
      </c>
      <c r="I249" s="152"/>
      <c r="J249" s="151" t="s">
        <v>11</v>
      </c>
      <c r="K249" s="152"/>
      <c r="L249" s="17" t="s">
        <v>12</v>
      </c>
      <c r="N249" s="32"/>
      <c r="O249" s="35"/>
    </row>
    <row r="250" spans="1:15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  <c r="N250" s="32"/>
      <c r="O250" s="35"/>
    </row>
    <row r="251" spans="1:15">
      <c r="A251" s="21" t="s">
        <v>16</v>
      </c>
      <c r="B251" s="22">
        <f t="shared" ref="B251:C268" si="92">+D251+F251+H251+J251</f>
        <v>0</v>
      </c>
      <c r="C251" s="22">
        <f t="shared" si="92"/>
        <v>0</v>
      </c>
      <c r="D251" s="22">
        <f t="shared" ref="D251:K251" si="93">SUM(D252:D254)</f>
        <v>0</v>
      </c>
      <c r="E251" s="22">
        <f t="shared" si="93"/>
        <v>0</v>
      </c>
      <c r="F251" s="22">
        <f t="shared" si="93"/>
        <v>0</v>
      </c>
      <c r="G251" s="22">
        <f t="shared" si="93"/>
        <v>0</v>
      </c>
      <c r="H251" s="22">
        <f t="shared" si="93"/>
        <v>0</v>
      </c>
      <c r="I251" s="22">
        <f t="shared" si="93"/>
        <v>0</v>
      </c>
      <c r="J251" s="22">
        <f t="shared" si="93"/>
        <v>0</v>
      </c>
      <c r="K251" s="22">
        <f t="shared" si="93"/>
        <v>0</v>
      </c>
      <c r="L251" s="23" t="str">
        <f>IF(C251&gt;0,FIXED(C251/B251*100,2),"")</f>
        <v/>
      </c>
      <c r="N251" s="32"/>
      <c r="O251" s="35"/>
    </row>
    <row r="252" spans="1:15">
      <c r="A252" s="24" t="s">
        <v>17</v>
      </c>
      <c r="B252" s="25">
        <f t="shared" si="92"/>
        <v>0</v>
      </c>
      <c r="C252" s="25">
        <f t="shared" si="92"/>
        <v>0</v>
      </c>
      <c r="D252" s="25">
        <f>+ระยอง!D222</f>
        <v>0</v>
      </c>
      <c r="E252" s="25">
        <f>+ระยอง!E222</f>
        <v>0</v>
      </c>
      <c r="F252" s="25">
        <f>+ระยอง!F222</f>
        <v>0</v>
      </c>
      <c r="G252" s="25">
        <f>+ระยอง!G222</f>
        <v>0</v>
      </c>
      <c r="H252" s="25">
        <f>+ระยอง!H222</f>
        <v>0</v>
      </c>
      <c r="I252" s="25">
        <f>+ระยอง!I222</f>
        <v>0</v>
      </c>
      <c r="J252" s="25">
        <f>+ระยอง!J222</f>
        <v>0</v>
      </c>
      <c r="K252" s="25">
        <f>+ระยอง!K222</f>
        <v>0</v>
      </c>
      <c r="L252" s="37" t="str">
        <f t="shared" ref="L252:L269" si="94">IF(C252&gt;0,FIXED(C252/B252*100,2),"")</f>
        <v/>
      </c>
      <c r="N252" s="32"/>
      <c r="O252" s="35"/>
    </row>
    <row r="253" spans="1:15">
      <c r="A253" s="24" t="s">
        <v>18</v>
      </c>
      <c r="B253" s="25">
        <f t="shared" si="92"/>
        <v>0</v>
      </c>
      <c r="C253" s="25">
        <f t="shared" si="92"/>
        <v>0</v>
      </c>
      <c r="D253" s="25">
        <f>+ระยอง!D223</f>
        <v>0</v>
      </c>
      <c r="E253" s="25">
        <f>+ระยอง!E223</f>
        <v>0</v>
      </c>
      <c r="F253" s="25">
        <f>+ระยอง!F223</f>
        <v>0</v>
      </c>
      <c r="G253" s="25">
        <f>+ระยอง!G223</f>
        <v>0</v>
      </c>
      <c r="H253" s="25">
        <f>+ระยอง!H223</f>
        <v>0</v>
      </c>
      <c r="I253" s="25">
        <f>+ระยอง!I223</f>
        <v>0</v>
      </c>
      <c r="J253" s="25">
        <f>+ระยอง!J223</f>
        <v>0</v>
      </c>
      <c r="K253" s="25">
        <f>+ระยอง!K223</f>
        <v>0</v>
      </c>
      <c r="L253" s="37" t="str">
        <f t="shared" si="94"/>
        <v/>
      </c>
      <c r="N253" s="32"/>
      <c r="O253" s="35"/>
    </row>
    <row r="254" spans="1:15">
      <c r="A254" s="24" t="s">
        <v>140</v>
      </c>
      <c r="B254" s="25">
        <f t="shared" si="92"/>
        <v>0</v>
      </c>
      <c r="C254" s="25">
        <f t="shared" si="92"/>
        <v>0</v>
      </c>
      <c r="D254" s="25">
        <f>+ระยอง!D224</f>
        <v>0</v>
      </c>
      <c r="E254" s="25">
        <f>+ระยอง!E224</f>
        <v>0</v>
      </c>
      <c r="F254" s="25">
        <f>+ระยอง!F224</f>
        <v>0</v>
      </c>
      <c r="G254" s="25">
        <f>+ระยอง!G224</f>
        <v>0</v>
      </c>
      <c r="H254" s="25">
        <f>+ระยอง!H224</f>
        <v>0</v>
      </c>
      <c r="I254" s="25">
        <f>+ระยอง!I224</f>
        <v>0</v>
      </c>
      <c r="J254" s="25">
        <f>+ระยอง!J224</f>
        <v>0</v>
      </c>
      <c r="K254" s="25">
        <f>+ระยอง!K224</f>
        <v>0</v>
      </c>
      <c r="L254" s="37" t="str">
        <f t="shared" si="94"/>
        <v/>
      </c>
      <c r="N254" s="32"/>
      <c r="O254" s="35"/>
    </row>
    <row r="255" spans="1:15">
      <c r="A255" s="21" t="s">
        <v>19</v>
      </c>
      <c r="B255" s="22">
        <f t="shared" si="92"/>
        <v>0</v>
      </c>
      <c r="C255" s="22">
        <f t="shared" si="92"/>
        <v>0</v>
      </c>
      <c r="D255" s="22">
        <f t="shared" ref="D255:K255" si="95">+D256</f>
        <v>0</v>
      </c>
      <c r="E255" s="22">
        <f t="shared" si="95"/>
        <v>0</v>
      </c>
      <c r="F255" s="22">
        <f t="shared" si="95"/>
        <v>0</v>
      </c>
      <c r="G255" s="22">
        <f t="shared" si="95"/>
        <v>0</v>
      </c>
      <c r="H255" s="22">
        <f t="shared" si="95"/>
        <v>0</v>
      </c>
      <c r="I255" s="22">
        <f t="shared" si="95"/>
        <v>0</v>
      </c>
      <c r="J255" s="22">
        <f t="shared" si="95"/>
        <v>0</v>
      </c>
      <c r="K255" s="22">
        <f t="shared" si="95"/>
        <v>0</v>
      </c>
      <c r="L255" s="23" t="str">
        <f t="shared" si="94"/>
        <v/>
      </c>
      <c r="N255" s="32"/>
      <c r="O255" s="35"/>
    </row>
    <row r="256" spans="1:15">
      <c r="A256" s="21" t="s">
        <v>20</v>
      </c>
      <c r="B256" s="22">
        <f t="shared" si="92"/>
        <v>0</v>
      </c>
      <c r="C256" s="22">
        <f t="shared" si="92"/>
        <v>0</v>
      </c>
      <c r="D256" s="22">
        <f t="shared" ref="D256:K256" si="96">+D257+D260+D261+D264</f>
        <v>0</v>
      </c>
      <c r="E256" s="22">
        <f t="shared" si="96"/>
        <v>0</v>
      </c>
      <c r="F256" s="22">
        <f t="shared" si="96"/>
        <v>0</v>
      </c>
      <c r="G256" s="22">
        <f t="shared" si="96"/>
        <v>0</v>
      </c>
      <c r="H256" s="22">
        <f t="shared" si="96"/>
        <v>0</v>
      </c>
      <c r="I256" s="22">
        <f t="shared" si="96"/>
        <v>0</v>
      </c>
      <c r="J256" s="22">
        <f t="shared" si="96"/>
        <v>0</v>
      </c>
      <c r="K256" s="22">
        <f t="shared" si="96"/>
        <v>0</v>
      </c>
      <c r="L256" s="23" t="str">
        <f t="shared" si="94"/>
        <v/>
      </c>
      <c r="N256" s="32"/>
      <c r="O256" s="35"/>
    </row>
    <row r="257" spans="1:15">
      <c r="A257" s="21" t="s">
        <v>21</v>
      </c>
      <c r="B257" s="22">
        <f t="shared" si="92"/>
        <v>0</v>
      </c>
      <c r="C257" s="22">
        <f t="shared" si="92"/>
        <v>0</v>
      </c>
      <c r="D257" s="22">
        <f t="shared" ref="D257:K257" si="97">+D258+D259</f>
        <v>0</v>
      </c>
      <c r="E257" s="22">
        <f t="shared" si="97"/>
        <v>0</v>
      </c>
      <c r="F257" s="22">
        <f t="shared" si="97"/>
        <v>0</v>
      </c>
      <c r="G257" s="22">
        <f t="shared" si="97"/>
        <v>0</v>
      </c>
      <c r="H257" s="22">
        <f t="shared" si="97"/>
        <v>0</v>
      </c>
      <c r="I257" s="22">
        <f t="shared" si="97"/>
        <v>0</v>
      </c>
      <c r="J257" s="22">
        <f t="shared" si="97"/>
        <v>0</v>
      </c>
      <c r="K257" s="22">
        <f t="shared" si="97"/>
        <v>0</v>
      </c>
      <c r="L257" s="23" t="str">
        <f t="shared" si="94"/>
        <v/>
      </c>
      <c r="N257" s="32"/>
      <c r="O257" s="35"/>
    </row>
    <row r="258" spans="1:15">
      <c r="A258" s="24" t="s">
        <v>22</v>
      </c>
      <c r="B258" s="25">
        <f t="shared" si="92"/>
        <v>0</v>
      </c>
      <c r="C258" s="25">
        <f t="shared" si="92"/>
        <v>0</v>
      </c>
      <c r="D258" s="25">
        <f>+ระยอง!D228</f>
        <v>0</v>
      </c>
      <c r="E258" s="25">
        <f>+ระยอง!E228</f>
        <v>0</v>
      </c>
      <c r="F258" s="25">
        <f>+ระยอง!F228</f>
        <v>0</v>
      </c>
      <c r="G258" s="25">
        <f>+ระยอง!G228</f>
        <v>0</v>
      </c>
      <c r="H258" s="25">
        <f>+ระยอง!H228</f>
        <v>0</v>
      </c>
      <c r="I258" s="25">
        <f>+ระยอง!I228</f>
        <v>0</v>
      </c>
      <c r="J258" s="25">
        <f>+ระยอง!J228</f>
        <v>0</v>
      </c>
      <c r="K258" s="25">
        <f>+ระยอง!K228</f>
        <v>0</v>
      </c>
      <c r="L258" s="37" t="str">
        <f t="shared" si="94"/>
        <v/>
      </c>
      <c r="N258" s="32"/>
      <c r="O258" s="35"/>
    </row>
    <row r="259" spans="1:15">
      <c r="A259" s="26" t="s">
        <v>23</v>
      </c>
      <c r="B259" s="25">
        <f t="shared" si="92"/>
        <v>0</v>
      </c>
      <c r="C259" s="25">
        <f t="shared" si="92"/>
        <v>0</v>
      </c>
      <c r="D259" s="25">
        <f>+ระยอง!D229</f>
        <v>0</v>
      </c>
      <c r="E259" s="25">
        <f>+ระยอง!E229</f>
        <v>0</v>
      </c>
      <c r="F259" s="25">
        <f>+ระยอง!F229</f>
        <v>0</v>
      </c>
      <c r="G259" s="25">
        <f>+ระยอง!G229</f>
        <v>0</v>
      </c>
      <c r="H259" s="25">
        <f>+ระยอง!H229</f>
        <v>0</v>
      </c>
      <c r="I259" s="25">
        <f>+ระยอง!I229</f>
        <v>0</v>
      </c>
      <c r="J259" s="25">
        <f>+ระยอง!J229</f>
        <v>0</v>
      </c>
      <c r="K259" s="25">
        <f>+ระยอง!K229</f>
        <v>0</v>
      </c>
      <c r="L259" s="37" t="str">
        <f t="shared" si="94"/>
        <v/>
      </c>
      <c r="N259" s="32"/>
      <c r="O259" s="35"/>
    </row>
    <row r="260" spans="1:15">
      <c r="A260" s="24" t="s">
        <v>141</v>
      </c>
      <c r="B260" s="25">
        <f t="shared" si="92"/>
        <v>0</v>
      </c>
      <c r="C260" s="25">
        <f t="shared" si="92"/>
        <v>0</v>
      </c>
      <c r="D260" s="25">
        <f>+ระยอง!D230</f>
        <v>0</v>
      </c>
      <c r="E260" s="25">
        <f>+ระยอง!E230</f>
        <v>0</v>
      </c>
      <c r="F260" s="25">
        <f>+ระยอง!F230</f>
        <v>0</v>
      </c>
      <c r="G260" s="25">
        <f>+ระยอง!G230</f>
        <v>0</v>
      </c>
      <c r="H260" s="25">
        <f>+ระยอง!H230</f>
        <v>0</v>
      </c>
      <c r="I260" s="25">
        <f>+ระยอง!I230</f>
        <v>0</v>
      </c>
      <c r="J260" s="25">
        <f>+ระยอง!J230</f>
        <v>0</v>
      </c>
      <c r="K260" s="25">
        <f>+ระยอง!K230</f>
        <v>0</v>
      </c>
      <c r="L260" s="37" t="str">
        <f t="shared" si="94"/>
        <v/>
      </c>
      <c r="N260" s="32"/>
      <c r="O260" s="35"/>
    </row>
    <row r="261" spans="1:15">
      <c r="A261" s="21" t="s">
        <v>24</v>
      </c>
      <c r="B261" s="22">
        <f t="shared" si="92"/>
        <v>0</v>
      </c>
      <c r="C261" s="22">
        <f t="shared" si="92"/>
        <v>0</v>
      </c>
      <c r="D261" s="22">
        <f t="shared" ref="D261:K261" si="98">+D262+D263</f>
        <v>0</v>
      </c>
      <c r="E261" s="22">
        <f t="shared" si="98"/>
        <v>0</v>
      </c>
      <c r="F261" s="22">
        <f t="shared" si="98"/>
        <v>0</v>
      </c>
      <c r="G261" s="22">
        <f t="shared" si="98"/>
        <v>0</v>
      </c>
      <c r="H261" s="22">
        <f t="shared" si="98"/>
        <v>0</v>
      </c>
      <c r="I261" s="22">
        <f t="shared" si="98"/>
        <v>0</v>
      </c>
      <c r="J261" s="22">
        <f t="shared" si="98"/>
        <v>0</v>
      </c>
      <c r="K261" s="22">
        <f t="shared" si="98"/>
        <v>0</v>
      </c>
      <c r="L261" s="23" t="str">
        <f t="shared" si="94"/>
        <v/>
      </c>
      <c r="N261" s="32"/>
      <c r="O261" s="35"/>
    </row>
    <row r="262" spans="1:15">
      <c r="A262" s="28" t="s">
        <v>25</v>
      </c>
      <c r="B262" s="25">
        <f t="shared" si="92"/>
        <v>0</v>
      </c>
      <c r="C262" s="25">
        <f t="shared" si="92"/>
        <v>0</v>
      </c>
      <c r="D262" s="25">
        <f>+ระยอง!D232</f>
        <v>0</v>
      </c>
      <c r="E262" s="25">
        <f>+ระยอง!E232</f>
        <v>0</v>
      </c>
      <c r="F262" s="25">
        <f>+ระยอง!F232</f>
        <v>0</v>
      </c>
      <c r="G262" s="25">
        <f>+ระยอง!G232</f>
        <v>0</v>
      </c>
      <c r="H262" s="25">
        <f>+ระยอง!H232</f>
        <v>0</v>
      </c>
      <c r="I262" s="25">
        <f>+ระยอง!I232</f>
        <v>0</v>
      </c>
      <c r="J262" s="25">
        <f>+ระยอง!J232</f>
        <v>0</v>
      </c>
      <c r="K262" s="25">
        <f>+ระยอง!K232</f>
        <v>0</v>
      </c>
      <c r="L262" s="37" t="str">
        <f t="shared" si="94"/>
        <v/>
      </c>
      <c r="N262" s="32"/>
      <c r="O262" s="35"/>
    </row>
    <row r="263" spans="1:15">
      <c r="A263" s="28" t="s">
        <v>26</v>
      </c>
      <c r="B263" s="25">
        <f t="shared" si="92"/>
        <v>0</v>
      </c>
      <c r="C263" s="25">
        <f t="shared" si="92"/>
        <v>0</v>
      </c>
      <c r="D263" s="25">
        <f>+ระยอง!D233</f>
        <v>0</v>
      </c>
      <c r="E263" s="25">
        <f>+ระยอง!E233</f>
        <v>0</v>
      </c>
      <c r="F263" s="25">
        <f>+ระยอง!F233</f>
        <v>0</v>
      </c>
      <c r="G263" s="25">
        <f>+ระยอง!G233</f>
        <v>0</v>
      </c>
      <c r="H263" s="25">
        <f>+ระยอง!H233</f>
        <v>0</v>
      </c>
      <c r="I263" s="25">
        <f>+ระยอง!I233</f>
        <v>0</v>
      </c>
      <c r="J263" s="25">
        <f>+ระยอง!J233</f>
        <v>0</v>
      </c>
      <c r="K263" s="25">
        <f>+ระยอง!K233</f>
        <v>0</v>
      </c>
      <c r="L263" s="37" t="str">
        <f t="shared" si="94"/>
        <v/>
      </c>
      <c r="N263" s="32"/>
      <c r="O263" s="35"/>
    </row>
    <row r="264" spans="1:15">
      <c r="A264" s="21" t="s">
        <v>27</v>
      </c>
      <c r="B264" s="22">
        <f t="shared" si="92"/>
        <v>0</v>
      </c>
      <c r="C264" s="22">
        <f t="shared" si="92"/>
        <v>0</v>
      </c>
      <c r="D264" s="22">
        <f t="shared" ref="D264:K264" si="99">SUM(D265:D268)</f>
        <v>0</v>
      </c>
      <c r="E264" s="22">
        <f t="shared" si="99"/>
        <v>0</v>
      </c>
      <c r="F264" s="22">
        <f t="shared" si="99"/>
        <v>0</v>
      </c>
      <c r="G264" s="22">
        <f t="shared" si="99"/>
        <v>0</v>
      </c>
      <c r="H264" s="22">
        <f t="shared" si="99"/>
        <v>0</v>
      </c>
      <c r="I264" s="22">
        <f t="shared" si="99"/>
        <v>0</v>
      </c>
      <c r="J264" s="22">
        <f t="shared" si="99"/>
        <v>0</v>
      </c>
      <c r="K264" s="22">
        <f t="shared" si="99"/>
        <v>0</v>
      </c>
      <c r="L264" s="23" t="str">
        <f t="shared" si="94"/>
        <v/>
      </c>
      <c r="N264" s="32"/>
      <c r="O264" s="35"/>
    </row>
    <row r="265" spans="1:15">
      <c r="A265" s="28" t="s">
        <v>28</v>
      </c>
      <c r="B265" s="25">
        <f t="shared" si="92"/>
        <v>0</v>
      </c>
      <c r="C265" s="25">
        <f t="shared" si="92"/>
        <v>0</v>
      </c>
      <c r="D265" s="25">
        <f>+ระยอง!D235</f>
        <v>0</v>
      </c>
      <c r="E265" s="25">
        <f>+ระยอง!E235</f>
        <v>0</v>
      </c>
      <c r="F265" s="25">
        <f>+ระยอง!F235</f>
        <v>0</v>
      </c>
      <c r="G265" s="25">
        <f>+ระยอง!G235</f>
        <v>0</v>
      </c>
      <c r="H265" s="25">
        <f>+ระยอง!H235</f>
        <v>0</v>
      </c>
      <c r="I265" s="25">
        <f>+ระยอง!I235</f>
        <v>0</v>
      </c>
      <c r="J265" s="25">
        <f>+ระยอง!J235</f>
        <v>0</v>
      </c>
      <c r="K265" s="25">
        <f>+ระยอง!K235</f>
        <v>0</v>
      </c>
      <c r="L265" s="37" t="str">
        <f t="shared" si="94"/>
        <v/>
      </c>
      <c r="N265" s="32"/>
      <c r="O265" s="35"/>
    </row>
    <row r="266" spans="1:15">
      <c r="A266" s="28" t="s">
        <v>29</v>
      </c>
      <c r="B266" s="25">
        <f t="shared" si="92"/>
        <v>0</v>
      </c>
      <c r="C266" s="25">
        <f t="shared" si="92"/>
        <v>0</v>
      </c>
      <c r="D266" s="25">
        <f>+ระยอง!D236</f>
        <v>0</v>
      </c>
      <c r="E266" s="25">
        <f>+ระยอง!E236</f>
        <v>0</v>
      </c>
      <c r="F266" s="25">
        <f>+ระยอง!F236</f>
        <v>0</v>
      </c>
      <c r="G266" s="25">
        <f>+ระยอง!G236</f>
        <v>0</v>
      </c>
      <c r="H266" s="25">
        <f>+ระยอง!H236</f>
        <v>0</v>
      </c>
      <c r="I266" s="25">
        <f>+ระยอง!I236</f>
        <v>0</v>
      </c>
      <c r="J266" s="25">
        <f>+ระยอง!J236</f>
        <v>0</v>
      </c>
      <c r="K266" s="25">
        <f>+ระยอง!K236</f>
        <v>0</v>
      </c>
      <c r="L266" s="37" t="str">
        <f t="shared" si="94"/>
        <v/>
      </c>
      <c r="N266" s="32"/>
      <c r="O266" s="35"/>
    </row>
    <row r="267" spans="1:15">
      <c r="A267" s="28" t="s">
        <v>30</v>
      </c>
      <c r="B267" s="25">
        <f t="shared" si="92"/>
        <v>0</v>
      </c>
      <c r="C267" s="25">
        <f t="shared" si="92"/>
        <v>0</v>
      </c>
      <c r="D267" s="25">
        <f>+ระยอง!D237</f>
        <v>0</v>
      </c>
      <c r="E267" s="25">
        <f>+ระยอง!E237</f>
        <v>0</v>
      </c>
      <c r="F267" s="25">
        <f>+ระยอง!F237</f>
        <v>0</v>
      </c>
      <c r="G267" s="25">
        <f>+ระยอง!G237</f>
        <v>0</v>
      </c>
      <c r="H267" s="25">
        <f>+ระยอง!H237</f>
        <v>0</v>
      </c>
      <c r="I267" s="25">
        <f>+ระยอง!I237</f>
        <v>0</v>
      </c>
      <c r="J267" s="25">
        <f>+ระยอง!J237</f>
        <v>0</v>
      </c>
      <c r="K267" s="25">
        <f>+ระยอง!K237</f>
        <v>0</v>
      </c>
      <c r="L267" s="37" t="str">
        <f t="shared" si="94"/>
        <v/>
      </c>
      <c r="N267" s="32"/>
      <c r="O267" s="35"/>
    </row>
    <row r="268" spans="1:15" ht="19.5" thickBot="1">
      <c r="A268" s="28" t="s">
        <v>31</v>
      </c>
      <c r="B268" s="25">
        <f t="shared" si="92"/>
        <v>0</v>
      </c>
      <c r="C268" s="25">
        <f t="shared" si="92"/>
        <v>0</v>
      </c>
      <c r="D268" s="25">
        <f>+ระยอง!D238</f>
        <v>0</v>
      </c>
      <c r="E268" s="25">
        <f>+ระยอง!E238</f>
        <v>0</v>
      </c>
      <c r="F268" s="25">
        <f>+ระยอง!F238</f>
        <v>0</v>
      </c>
      <c r="G268" s="25">
        <f>+ระยอง!G238</f>
        <v>0</v>
      </c>
      <c r="H268" s="25">
        <f>+ระยอง!H238</f>
        <v>0</v>
      </c>
      <c r="I268" s="25">
        <f>+ระยอง!I238</f>
        <v>0</v>
      </c>
      <c r="J268" s="25">
        <f>+ระยอง!J238</f>
        <v>0</v>
      </c>
      <c r="K268" s="25">
        <f>+ระยอง!K238</f>
        <v>0</v>
      </c>
      <c r="L268" s="38" t="str">
        <f t="shared" si="94"/>
        <v/>
      </c>
      <c r="N268" s="32"/>
      <c r="O268" s="35"/>
    </row>
    <row r="269" spans="1:15">
      <c r="A269" s="29" t="s">
        <v>32</v>
      </c>
      <c r="B269" s="30">
        <f t="shared" ref="B269:K269" si="100">+B256+B251</f>
        <v>0</v>
      </c>
      <c r="C269" s="30">
        <f t="shared" si="100"/>
        <v>0</v>
      </c>
      <c r="D269" s="30">
        <f t="shared" si="100"/>
        <v>0</v>
      </c>
      <c r="E269" s="30">
        <f t="shared" si="100"/>
        <v>0</v>
      </c>
      <c r="F269" s="30">
        <f t="shared" si="100"/>
        <v>0</v>
      </c>
      <c r="G269" s="30">
        <f t="shared" si="100"/>
        <v>0</v>
      </c>
      <c r="H269" s="30">
        <f t="shared" si="100"/>
        <v>0</v>
      </c>
      <c r="I269" s="30">
        <f t="shared" si="100"/>
        <v>0</v>
      </c>
      <c r="J269" s="30">
        <f t="shared" si="100"/>
        <v>0</v>
      </c>
      <c r="K269" s="30">
        <f t="shared" si="100"/>
        <v>0</v>
      </c>
      <c r="L269" s="39" t="str">
        <f t="shared" si="94"/>
        <v/>
      </c>
      <c r="N269" s="32"/>
      <c r="O269" s="35"/>
    </row>
    <row r="270" spans="1:15">
      <c r="O270" s="35"/>
    </row>
    <row r="271" spans="1:15">
      <c r="A271" s="1"/>
      <c r="B271" s="1"/>
      <c r="C271" s="1"/>
      <c r="D271" s="1"/>
      <c r="E271" s="1"/>
      <c r="F271" s="1"/>
      <c r="G271" s="1"/>
      <c r="H271" s="1"/>
      <c r="I271" s="1"/>
      <c r="J271" s="2"/>
      <c r="K271" s="153" t="s">
        <v>0</v>
      </c>
      <c r="L271" s="153"/>
      <c r="O271" s="35"/>
    </row>
    <row r="272" spans="1:15">
      <c r="A272" s="154" t="s">
        <v>142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O272" s="35"/>
    </row>
    <row r="273" spans="1: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155" t="s">
        <v>1</v>
      </c>
      <c r="L273" s="155"/>
      <c r="O273" s="35"/>
    </row>
    <row r="274" spans="1:15">
      <c r="A274" s="156" t="str">
        <f>+A125</f>
        <v>แผนงาน : บริหารการศึกษา</v>
      </c>
      <c r="B274" s="156"/>
      <c r="C274" s="156"/>
      <c r="D274" s="156"/>
      <c r="E274" s="157" t="s">
        <v>2</v>
      </c>
      <c r="F274" s="157"/>
      <c r="G274" s="157"/>
      <c r="H274" s="157"/>
      <c r="I274" s="157"/>
      <c r="J274" s="157"/>
      <c r="K274" s="157"/>
      <c r="L274" s="158"/>
      <c r="O274" s="35"/>
    </row>
    <row r="275" spans="1:15">
      <c r="A275" s="159" t="s">
        <v>62</v>
      </c>
      <c r="B275" s="160"/>
      <c r="C275" s="160"/>
      <c r="D275" s="161"/>
      <c r="E275" s="182" t="s">
        <v>3</v>
      </c>
      <c r="F275" s="182"/>
      <c r="G275" s="182"/>
      <c r="H275" s="4"/>
      <c r="I275" s="4"/>
      <c r="J275" s="4"/>
      <c r="K275" s="4"/>
      <c r="L275" s="5"/>
      <c r="O275" s="35"/>
    </row>
    <row r="276" spans="1:15">
      <c r="A276" s="6" t="s">
        <v>69</v>
      </c>
      <c r="B276" s="7"/>
      <c r="C276" s="7"/>
      <c r="D276" s="8"/>
      <c r="E276" s="183" t="s">
        <v>4</v>
      </c>
      <c r="F276" s="183"/>
      <c r="G276" s="183"/>
      <c r="H276" s="9"/>
      <c r="I276" s="9"/>
      <c r="J276" s="9"/>
      <c r="K276" s="9"/>
      <c r="L276" s="10"/>
      <c r="O276" s="35"/>
    </row>
    <row r="277" spans="1:15">
      <c r="A277" s="11"/>
      <c r="B277" s="12"/>
      <c r="C277" s="12"/>
      <c r="D277" s="12"/>
      <c r="E277" s="13"/>
      <c r="F277" s="13"/>
      <c r="G277" s="13"/>
      <c r="H277" s="14"/>
      <c r="I277" s="14"/>
      <c r="J277" s="14"/>
      <c r="K277" s="14"/>
      <c r="L277" s="15"/>
      <c r="O277" s="35"/>
    </row>
    <row r="278" spans="1:15">
      <c r="A278" s="7" t="s">
        <v>5</v>
      </c>
      <c r="B278" s="7"/>
      <c r="C278" s="7"/>
      <c r="D278" s="7"/>
      <c r="E278" s="9"/>
      <c r="F278" s="9"/>
      <c r="G278" s="9"/>
      <c r="H278" s="9"/>
      <c r="I278" s="9"/>
      <c r="J278" s="9"/>
      <c r="K278" s="9"/>
      <c r="L278" s="9"/>
      <c r="O278" s="35"/>
    </row>
    <row r="279" spans="1:15">
      <c r="A279" s="16" t="s">
        <v>6</v>
      </c>
      <c r="B279" s="151" t="s">
        <v>7</v>
      </c>
      <c r="C279" s="152"/>
      <c r="D279" s="151" t="s">
        <v>8</v>
      </c>
      <c r="E279" s="152"/>
      <c r="F279" s="151" t="s">
        <v>9</v>
      </c>
      <c r="G279" s="152"/>
      <c r="H279" s="151" t="s">
        <v>10</v>
      </c>
      <c r="I279" s="152"/>
      <c r="J279" s="151" t="s">
        <v>11</v>
      </c>
      <c r="K279" s="152"/>
      <c r="L279" s="17" t="s">
        <v>12</v>
      </c>
      <c r="O279" s="35"/>
    </row>
    <row r="280" spans="1:15">
      <c r="A280" s="18"/>
      <c r="B280" s="19" t="s">
        <v>13</v>
      </c>
      <c r="C280" s="19" t="s">
        <v>14</v>
      </c>
      <c r="D280" s="19" t="s">
        <v>13</v>
      </c>
      <c r="E280" s="19" t="s">
        <v>14</v>
      </c>
      <c r="F280" s="19" t="s">
        <v>13</v>
      </c>
      <c r="G280" s="19" t="s">
        <v>14</v>
      </c>
      <c r="H280" s="19" t="s">
        <v>13</v>
      </c>
      <c r="I280" s="19" t="s">
        <v>14</v>
      </c>
      <c r="J280" s="19" t="s">
        <v>13</v>
      </c>
      <c r="K280" s="19" t="s">
        <v>14</v>
      </c>
      <c r="L280" s="20" t="s">
        <v>15</v>
      </c>
      <c r="O280" s="35"/>
    </row>
    <row r="281" spans="1:15">
      <c r="A281" s="21" t="s">
        <v>16</v>
      </c>
      <c r="B281" s="22">
        <f>+D281+F281+H281+J281</f>
        <v>0</v>
      </c>
      <c r="C281" s="22">
        <f>+E281+G281+I281+K281</f>
        <v>0</v>
      </c>
      <c r="D281" s="22">
        <f t="shared" ref="D281:K281" si="101">SUM(D282:D284)</f>
        <v>0</v>
      </c>
      <c r="E281" s="22">
        <f t="shared" si="101"/>
        <v>0</v>
      </c>
      <c r="F281" s="22">
        <f t="shared" si="101"/>
        <v>0</v>
      </c>
      <c r="G281" s="22">
        <f t="shared" si="101"/>
        <v>0</v>
      </c>
      <c r="H281" s="22">
        <f t="shared" si="101"/>
        <v>0</v>
      </c>
      <c r="I281" s="22">
        <f t="shared" si="101"/>
        <v>0</v>
      </c>
      <c r="J281" s="22">
        <f t="shared" si="101"/>
        <v>0</v>
      </c>
      <c r="K281" s="22">
        <f t="shared" si="101"/>
        <v>0</v>
      </c>
      <c r="L281" s="23" t="str">
        <f>IF(C281&gt;0,FIXED(C281/B281*100,2),"")</f>
        <v/>
      </c>
      <c r="O281" s="35"/>
    </row>
    <row r="282" spans="1:15">
      <c r="A282" s="24" t="s">
        <v>17</v>
      </c>
      <c r="B282" s="25">
        <f t="shared" ref="B282:C298" si="102">+D282+F282+H282+J282</f>
        <v>0</v>
      </c>
      <c r="C282" s="25">
        <f t="shared" si="102"/>
        <v>0</v>
      </c>
      <c r="D282" s="25">
        <f>+กองกลาง!D103+กจ!D162+กผ!D132+กบ!D102+กค!D102+กก!D132+อาคาร!D102+ศูนย์ประกัน!D102+ศูนย์ผลิตตำรา!D102+ศูนย์ความร่วมมือ!D102+กองงาน!D103+ศูนย์บริการ!D102+ตรวจสอบ!D132+พัสดุ!D132+งานสิทธิประโยชน์!D102</f>
        <v>0</v>
      </c>
      <c r="E282" s="25">
        <f>+กองกลาง!E103+กจ!E162+กผ!E132+กบ!E102+กค!E102+กก!E132+อาคาร!E102+ศูนย์ประกัน!E102+ศูนย์ผลิตตำรา!E102+ศูนย์ความร่วมมือ!E102+กองงาน!E103+ศูนย์บริการ!E102+ตรวจสอบ!E132+พัสดุ!E132+งานสิทธิประโยชน์!E102</f>
        <v>0</v>
      </c>
      <c r="F282" s="25">
        <f>+กองกลาง!F103+กจ!F162+กผ!F132+กบ!F102+กค!F102+กก!F132+อาคาร!F102+ศูนย์ประกัน!F102+ศูนย์ผลิตตำรา!F102+ศูนย์ความร่วมมือ!F102+กองงาน!F103+ศูนย์บริการ!F102+ตรวจสอบ!F132+พัสดุ!F132+งานสิทธิประโยชน์!F102</f>
        <v>0</v>
      </c>
      <c r="G282" s="25">
        <f>+กองกลาง!G103+กจ!G162+กผ!G132+กบ!G102+กค!G102+กก!G132+อาคาร!G102+ศูนย์ประกัน!G102+ศูนย์ผลิตตำรา!G102+ศูนย์ความร่วมมือ!G102+กองงาน!G103+ศูนย์บริการ!G102+ตรวจสอบ!G132+พัสดุ!G132+งานสิทธิประโยชน์!G102</f>
        <v>0</v>
      </c>
      <c r="H282" s="25">
        <f>+กองกลาง!H103+กจ!H162+กผ!H132+กบ!H102+กค!H102+กก!H132+อาคาร!H102+ศูนย์ประกัน!H102+ศูนย์ผลิตตำรา!H102+ศูนย์ความร่วมมือ!H102+กองงาน!H103+ศูนย์บริการ!H102+ตรวจสอบ!H132+พัสดุ!H132+งานสิทธิประโยชน์!H102</f>
        <v>0</v>
      </c>
      <c r="I282" s="25">
        <f>+กองกลาง!I103+กจ!I162+กผ!I132+กบ!I102+กค!I102+กก!I132+อาคาร!I102+ศูนย์ประกัน!I102+ศูนย์ผลิตตำรา!I102+ศูนย์ความร่วมมือ!I102+กองงาน!I103+ศูนย์บริการ!I102+ตรวจสอบ!I132+พัสดุ!I132+งานสิทธิประโยชน์!I102</f>
        <v>0</v>
      </c>
      <c r="J282" s="25">
        <f>+กองกลาง!J103+กจ!J162+กผ!J132+กบ!J102+กค!J102+กก!J132+อาคาร!J102+ศูนย์ประกัน!J102+ศูนย์ผลิตตำรา!J102+ศูนย์ความร่วมมือ!J102+กองงาน!J103+ศูนย์บริการ!J102+ตรวจสอบ!J132+พัสดุ!J132+งานสิทธิประโยชน์!J102</f>
        <v>0</v>
      </c>
      <c r="K282" s="25">
        <f>+กองกลาง!K103+กจ!K162+กผ!K132+กบ!K102+กค!K102+กก!K132+อาคาร!K102+ศูนย์ประกัน!K102+ศูนย์ผลิตตำรา!K102+ศูนย์ความร่วมมือ!K102+กองงาน!K103+ศูนย์บริการ!K102+ตรวจสอบ!K132+พัสดุ!K132+งานสิทธิประโยชน์!K102</f>
        <v>0</v>
      </c>
      <c r="L282" s="37" t="str">
        <f t="shared" ref="L282:L299" si="103">IF(C282&gt;0,FIXED(C282/B282*100,2),"")</f>
        <v/>
      </c>
      <c r="O282" s="35"/>
    </row>
    <row r="283" spans="1:15">
      <c r="A283" s="24" t="s">
        <v>18</v>
      </c>
      <c r="B283" s="25">
        <f t="shared" si="102"/>
        <v>0</v>
      </c>
      <c r="C283" s="25">
        <f t="shared" si="102"/>
        <v>0</v>
      </c>
      <c r="D283" s="25">
        <f>+กองกลาง!D104+กจ!D163+กผ!D133+กบ!D103+กค!D103+กก!D133+อาคาร!D103+ศูนย์ประกัน!D103+ศูนย์ผลิตตำรา!D103+ศูนย์ความร่วมมือ!D103+กองงาน!D104+ศูนย์บริการ!D103+ตรวจสอบ!D133+พัสดุ!D133+งานสิทธิประโยชน์!D103</f>
        <v>0</v>
      </c>
      <c r="E283" s="25">
        <f>+กองกลาง!E104+กจ!E163+กผ!E133+กบ!E103+กค!E103+กก!E133+อาคาร!E103+ศูนย์ประกัน!E103+ศูนย์ผลิตตำรา!E103+ศูนย์ความร่วมมือ!E103+กองงาน!E104+ศูนย์บริการ!E103+ตรวจสอบ!E133+พัสดุ!E133+งานสิทธิประโยชน์!E103</f>
        <v>0</v>
      </c>
      <c r="F283" s="25">
        <f>+กองกลาง!F104+กจ!F163+กผ!F133+กบ!F103+กค!F103+กก!F133+อาคาร!F103+ศูนย์ประกัน!F103+ศูนย์ผลิตตำรา!F103+ศูนย์ความร่วมมือ!F103+กองงาน!F104+ศูนย์บริการ!F103+ตรวจสอบ!F133+พัสดุ!F133+งานสิทธิประโยชน์!F103</f>
        <v>0</v>
      </c>
      <c r="G283" s="25">
        <f>+กองกลาง!G104+กจ!G163+กผ!G133+กบ!G103+กค!G103+กก!G133+อาคาร!G103+ศูนย์ประกัน!G103+ศูนย์ผลิตตำรา!G103+ศูนย์ความร่วมมือ!G103+กองงาน!G104+ศูนย์บริการ!G103+ตรวจสอบ!G133+พัสดุ!G133+งานสิทธิประโยชน์!G103</f>
        <v>0</v>
      </c>
      <c r="H283" s="25">
        <f>+กองกลาง!H104+กจ!H163+กผ!H133+กบ!H103+กค!H103+กก!H133+อาคาร!H103+ศูนย์ประกัน!H103+ศูนย์ผลิตตำรา!H103+ศูนย์ความร่วมมือ!H103+กองงาน!H104+ศูนย์บริการ!H103+ตรวจสอบ!H133+พัสดุ!H133+งานสิทธิประโยชน์!H103</f>
        <v>0</v>
      </c>
      <c r="I283" s="25">
        <f>+กองกลาง!I104+กจ!I163+กผ!I133+กบ!I103+กค!I103+กก!I133+อาคาร!I103+ศูนย์ประกัน!I103+ศูนย์ผลิตตำรา!I103+ศูนย์ความร่วมมือ!I103+กองงาน!I104+ศูนย์บริการ!I103+ตรวจสอบ!I133+พัสดุ!I133+งานสิทธิประโยชน์!I103</f>
        <v>0</v>
      </c>
      <c r="J283" s="25">
        <f>+กองกลาง!J104+กจ!J163+กผ!J133+กบ!J103+กค!J103+กก!J133+อาคาร!J103+ศูนย์ประกัน!J103+ศูนย์ผลิตตำรา!J103+ศูนย์ความร่วมมือ!J103+กองงาน!J104+ศูนย์บริการ!J103+ตรวจสอบ!J133+พัสดุ!J133+งานสิทธิประโยชน์!J103</f>
        <v>0</v>
      </c>
      <c r="K283" s="25">
        <f>+กองกลาง!K104+กจ!K163+กผ!K133+กบ!K103+กค!K103+กก!K133+อาคาร!K103+ศูนย์ประกัน!K103+ศูนย์ผลิตตำรา!K103+ศูนย์ความร่วมมือ!K103+กองงาน!K104+ศูนย์บริการ!K103+ตรวจสอบ!K133+พัสดุ!K133+งานสิทธิประโยชน์!K103</f>
        <v>0</v>
      </c>
      <c r="L283" s="37" t="str">
        <f t="shared" si="103"/>
        <v/>
      </c>
      <c r="O283" s="35"/>
    </row>
    <row r="284" spans="1:15">
      <c r="A284" s="24" t="s">
        <v>140</v>
      </c>
      <c r="B284" s="25">
        <f t="shared" si="102"/>
        <v>0</v>
      </c>
      <c r="C284" s="25">
        <f t="shared" si="102"/>
        <v>0</v>
      </c>
      <c r="D284" s="25">
        <f>กก!D134</f>
        <v>0</v>
      </c>
      <c r="E284" s="25">
        <f>กก!E134</f>
        <v>0</v>
      </c>
      <c r="F284" s="25">
        <f>กก!F134</f>
        <v>0</v>
      </c>
      <c r="G284" s="25">
        <f>กก!G134</f>
        <v>0</v>
      </c>
      <c r="H284" s="25">
        <f>กก!H134</f>
        <v>0</v>
      </c>
      <c r="I284" s="25">
        <f>กก!I134</f>
        <v>0</v>
      </c>
      <c r="J284" s="25">
        <f>กก!J134</f>
        <v>0</v>
      </c>
      <c r="K284" s="25">
        <f>กก!K134</f>
        <v>0</v>
      </c>
      <c r="L284" s="37" t="str">
        <f t="shared" si="103"/>
        <v/>
      </c>
      <c r="O284" s="35"/>
    </row>
    <row r="285" spans="1:15">
      <c r="A285" s="21" t="s">
        <v>19</v>
      </c>
      <c r="B285" s="22">
        <f t="shared" si="102"/>
        <v>0</v>
      </c>
      <c r="C285" s="22">
        <f t="shared" si="102"/>
        <v>0</v>
      </c>
      <c r="D285" s="22">
        <f t="shared" ref="D285:K285" si="104">+D286</f>
        <v>0</v>
      </c>
      <c r="E285" s="22">
        <f t="shared" si="104"/>
        <v>0</v>
      </c>
      <c r="F285" s="22">
        <f t="shared" si="104"/>
        <v>0</v>
      </c>
      <c r="G285" s="22">
        <f t="shared" si="104"/>
        <v>0</v>
      </c>
      <c r="H285" s="22">
        <f t="shared" si="104"/>
        <v>0</v>
      </c>
      <c r="I285" s="22">
        <f t="shared" si="104"/>
        <v>0</v>
      </c>
      <c r="J285" s="22">
        <f t="shared" si="104"/>
        <v>0</v>
      </c>
      <c r="K285" s="22">
        <f t="shared" si="104"/>
        <v>0</v>
      </c>
      <c r="L285" s="23" t="str">
        <f t="shared" si="103"/>
        <v/>
      </c>
      <c r="O285" s="35"/>
    </row>
    <row r="286" spans="1:15">
      <c r="A286" s="21" t="s">
        <v>20</v>
      </c>
      <c r="B286" s="22">
        <f t="shared" si="102"/>
        <v>0</v>
      </c>
      <c r="C286" s="22">
        <f t="shared" si="102"/>
        <v>0</v>
      </c>
      <c r="D286" s="22">
        <f t="shared" ref="D286:K286" si="105">+D287+D290+D291+D294</f>
        <v>0</v>
      </c>
      <c r="E286" s="22">
        <f t="shared" si="105"/>
        <v>0</v>
      </c>
      <c r="F286" s="22">
        <f t="shared" si="105"/>
        <v>0</v>
      </c>
      <c r="G286" s="22">
        <f t="shared" si="105"/>
        <v>0</v>
      </c>
      <c r="H286" s="22">
        <f t="shared" si="105"/>
        <v>0</v>
      </c>
      <c r="I286" s="22">
        <f t="shared" si="105"/>
        <v>0</v>
      </c>
      <c r="J286" s="22">
        <f t="shared" si="105"/>
        <v>0</v>
      </c>
      <c r="K286" s="22">
        <f t="shared" si="105"/>
        <v>0</v>
      </c>
      <c r="L286" s="23" t="str">
        <f t="shared" si="103"/>
        <v/>
      </c>
      <c r="O286" s="35"/>
    </row>
    <row r="287" spans="1:15">
      <c r="A287" s="21" t="s">
        <v>21</v>
      </c>
      <c r="B287" s="22">
        <f t="shared" si="102"/>
        <v>0</v>
      </c>
      <c r="C287" s="22">
        <f t="shared" si="102"/>
        <v>0</v>
      </c>
      <c r="D287" s="22">
        <f t="shared" ref="D287:K287" si="106">+D288+D289</f>
        <v>0</v>
      </c>
      <c r="E287" s="22">
        <f t="shared" si="106"/>
        <v>0</v>
      </c>
      <c r="F287" s="22">
        <f t="shared" si="106"/>
        <v>0</v>
      </c>
      <c r="G287" s="22">
        <f t="shared" si="106"/>
        <v>0</v>
      </c>
      <c r="H287" s="22">
        <f t="shared" si="106"/>
        <v>0</v>
      </c>
      <c r="I287" s="22">
        <f t="shared" si="106"/>
        <v>0</v>
      </c>
      <c r="J287" s="22">
        <f t="shared" si="106"/>
        <v>0</v>
      </c>
      <c r="K287" s="22">
        <f t="shared" si="106"/>
        <v>0</v>
      </c>
      <c r="L287" s="23" t="str">
        <f t="shared" si="103"/>
        <v/>
      </c>
      <c r="O287" s="35"/>
    </row>
    <row r="288" spans="1:15">
      <c r="A288" s="24" t="s">
        <v>22</v>
      </c>
      <c r="B288" s="25">
        <f t="shared" si="102"/>
        <v>0</v>
      </c>
      <c r="C288" s="25">
        <f t="shared" si="102"/>
        <v>0</v>
      </c>
      <c r="D288" s="25">
        <f>+กองกลาง!D109+กจ!D168+กผ!D138+กบ!D108+กค!D108+กก!D138+อาคาร!D108+ศูนย์ประกัน!D108+ศูนย์ผลิตตำรา!D108+ศูนย์ความร่วมมือ!D108+กองงาน!D109+ศูนย์บริการ!D108+ตรวจสอบ!D138+พัสดุ!D138+งานสิทธิประโยชน์!D108</f>
        <v>0</v>
      </c>
      <c r="E288" s="25">
        <f>+กองกลาง!E109+กจ!E168+กผ!E138+กบ!E108+กค!E108+กก!E138+อาคาร!E108+ศูนย์ประกัน!E108+ศูนย์ผลิตตำรา!E108+ศูนย์ความร่วมมือ!E108+กองงาน!E109+ศูนย์บริการ!E108+ตรวจสอบ!E138+พัสดุ!E138+งานสิทธิประโยชน์!E108</f>
        <v>0</v>
      </c>
      <c r="F288" s="25">
        <f>+กองกลาง!F109+กจ!F168+กผ!F138+กบ!F108+กค!F108+กก!F138+อาคาร!F108+ศูนย์ประกัน!F108+ศูนย์ผลิตตำรา!F108+ศูนย์ความร่วมมือ!F108+กองงาน!F109+ศูนย์บริการ!F108+ตรวจสอบ!F138+พัสดุ!F138+งานสิทธิประโยชน์!F108</f>
        <v>0</v>
      </c>
      <c r="G288" s="25">
        <f>+กองกลาง!G109+กจ!G168+กผ!G138+กบ!G108+กค!G108+กก!G138+อาคาร!G108+ศูนย์ประกัน!G108+ศูนย์ผลิตตำรา!G108+ศูนย์ความร่วมมือ!G108+กองงาน!G109+ศูนย์บริการ!G108+ตรวจสอบ!G138+พัสดุ!G138+งานสิทธิประโยชน์!G108</f>
        <v>0</v>
      </c>
      <c r="H288" s="25">
        <f>+กองกลาง!H109+กจ!H168+กผ!H138+กบ!H108+กค!H108+กก!H138+อาคาร!H108+ศูนย์ประกัน!H108+ศูนย์ผลิตตำรา!H108+ศูนย์ความร่วมมือ!H108+กองงาน!H109+ศูนย์บริการ!H108+ตรวจสอบ!H138+พัสดุ!H138+งานสิทธิประโยชน์!H108</f>
        <v>0</v>
      </c>
      <c r="I288" s="25">
        <f>+กองกลาง!I109+กจ!I168+กผ!I138+กบ!I108+กค!I108+กก!I138+อาคาร!I108+ศูนย์ประกัน!I108+ศูนย์ผลิตตำรา!I108+ศูนย์ความร่วมมือ!I108+กองงาน!I109+ศูนย์บริการ!I108+ตรวจสอบ!I138+พัสดุ!I138+งานสิทธิประโยชน์!I108</f>
        <v>0</v>
      </c>
      <c r="J288" s="25">
        <f>+กองกลาง!J109+กจ!J168+กผ!J138+กบ!J108+กค!J108+กก!J138+อาคาร!J108+ศูนย์ประกัน!J108+ศูนย์ผลิตตำรา!J108+ศูนย์ความร่วมมือ!J108+กองงาน!J109+ศูนย์บริการ!J108+ตรวจสอบ!J138+พัสดุ!J138+งานสิทธิประโยชน์!J108</f>
        <v>0</v>
      </c>
      <c r="K288" s="25">
        <f>+กองกลาง!K109+กจ!K168+กผ!K138+กบ!K108+กค!K108+กก!K138+อาคาร!K108+ศูนย์ประกัน!K108+ศูนย์ผลิตตำรา!K108+ศูนย์ความร่วมมือ!K108+กองงาน!K109+ศูนย์บริการ!K108+ตรวจสอบ!K138+พัสดุ!K138+งานสิทธิประโยชน์!K108</f>
        <v>0</v>
      </c>
      <c r="L288" s="37" t="str">
        <f t="shared" si="103"/>
        <v/>
      </c>
      <c r="O288" s="35"/>
    </row>
    <row r="289" spans="1:15">
      <c r="A289" s="26" t="s">
        <v>23</v>
      </c>
      <c r="B289" s="25">
        <f t="shared" si="102"/>
        <v>0</v>
      </c>
      <c r="C289" s="25">
        <f t="shared" si="102"/>
        <v>0</v>
      </c>
      <c r="D289" s="25">
        <f>กก!D139</f>
        <v>0</v>
      </c>
      <c r="E289" s="25">
        <f>กก!E139</f>
        <v>0</v>
      </c>
      <c r="F289" s="25">
        <f>กก!F139</f>
        <v>0</v>
      </c>
      <c r="G289" s="25">
        <f>กก!G139</f>
        <v>0</v>
      </c>
      <c r="H289" s="25">
        <f>กก!H139</f>
        <v>0</v>
      </c>
      <c r="I289" s="25">
        <f>กก!I139</f>
        <v>0</v>
      </c>
      <c r="J289" s="25">
        <f>กก!J139</f>
        <v>0</v>
      </c>
      <c r="K289" s="25">
        <f>กก!K139</f>
        <v>0</v>
      </c>
      <c r="L289" s="37" t="str">
        <f t="shared" si="103"/>
        <v/>
      </c>
      <c r="O289" s="35"/>
    </row>
    <row r="290" spans="1:15">
      <c r="A290" s="24" t="s">
        <v>141</v>
      </c>
      <c r="B290" s="25">
        <f t="shared" si="102"/>
        <v>0</v>
      </c>
      <c r="C290" s="25">
        <f t="shared" si="102"/>
        <v>0</v>
      </c>
      <c r="D290" s="25">
        <f>กก!D140</f>
        <v>0</v>
      </c>
      <c r="E290" s="25">
        <f>กก!E140</f>
        <v>0</v>
      </c>
      <c r="F290" s="25">
        <f>กก!F140</f>
        <v>0</v>
      </c>
      <c r="G290" s="25">
        <f>กก!G140</f>
        <v>0</v>
      </c>
      <c r="H290" s="25">
        <f>กก!H140</f>
        <v>0</v>
      </c>
      <c r="I290" s="25">
        <f>กก!I140</f>
        <v>0</v>
      </c>
      <c r="J290" s="25">
        <f>กก!J140</f>
        <v>0</v>
      </c>
      <c r="K290" s="25">
        <f>กก!K140</f>
        <v>0</v>
      </c>
      <c r="L290" s="37" t="str">
        <f t="shared" si="103"/>
        <v/>
      </c>
      <c r="O290" s="35"/>
    </row>
    <row r="291" spans="1:15">
      <c r="A291" s="21" t="s">
        <v>24</v>
      </c>
      <c r="B291" s="22">
        <f t="shared" si="102"/>
        <v>0</v>
      </c>
      <c r="C291" s="22">
        <f t="shared" si="102"/>
        <v>0</v>
      </c>
      <c r="D291" s="22">
        <f t="shared" ref="D291:K291" si="107">+D292+D293</f>
        <v>0</v>
      </c>
      <c r="E291" s="22">
        <f t="shared" si="107"/>
        <v>0</v>
      </c>
      <c r="F291" s="22">
        <f t="shared" si="107"/>
        <v>0</v>
      </c>
      <c r="G291" s="22">
        <f t="shared" si="107"/>
        <v>0</v>
      </c>
      <c r="H291" s="22">
        <f t="shared" si="107"/>
        <v>0</v>
      </c>
      <c r="I291" s="22">
        <f t="shared" si="107"/>
        <v>0</v>
      </c>
      <c r="J291" s="22">
        <f t="shared" si="107"/>
        <v>0</v>
      </c>
      <c r="K291" s="22">
        <f t="shared" si="107"/>
        <v>0</v>
      </c>
      <c r="L291" s="23" t="str">
        <f t="shared" si="103"/>
        <v/>
      </c>
      <c r="O291" s="35"/>
    </row>
    <row r="292" spans="1:15">
      <c r="A292" s="28" t="s">
        <v>25</v>
      </c>
      <c r="B292" s="25">
        <f t="shared" si="102"/>
        <v>0</v>
      </c>
      <c r="C292" s="25">
        <f t="shared" si="102"/>
        <v>0</v>
      </c>
      <c r="D292" s="25">
        <f>กก!D142</f>
        <v>0</v>
      </c>
      <c r="E292" s="25">
        <f>กก!E142</f>
        <v>0</v>
      </c>
      <c r="F292" s="25">
        <f>กก!F142</f>
        <v>0</v>
      </c>
      <c r="G292" s="25">
        <f>กก!G142</f>
        <v>0</v>
      </c>
      <c r="H292" s="25">
        <f>กก!H142</f>
        <v>0</v>
      </c>
      <c r="I292" s="25">
        <f>กก!I142</f>
        <v>0</v>
      </c>
      <c r="J292" s="25">
        <f>กก!J142</f>
        <v>0</v>
      </c>
      <c r="K292" s="25">
        <f>กก!K142</f>
        <v>0</v>
      </c>
      <c r="L292" s="37" t="str">
        <f t="shared" si="103"/>
        <v/>
      </c>
      <c r="O292" s="35"/>
    </row>
    <row r="293" spans="1:15">
      <c r="A293" s="28" t="s">
        <v>26</v>
      </c>
      <c r="B293" s="25">
        <f t="shared" si="102"/>
        <v>0</v>
      </c>
      <c r="C293" s="25">
        <f t="shared" si="102"/>
        <v>0</v>
      </c>
      <c r="D293" s="25">
        <f>กก!D143</f>
        <v>0</v>
      </c>
      <c r="E293" s="25">
        <f>กก!E143</f>
        <v>0</v>
      </c>
      <c r="F293" s="25">
        <f>กก!F143</f>
        <v>0</v>
      </c>
      <c r="G293" s="25">
        <f>กก!G143</f>
        <v>0</v>
      </c>
      <c r="H293" s="25">
        <f>กก!H143</f>
        <v>0</v>
      </c>
      <c r="I293" s="25">
        <f>กก!I143</f>
        <v>0</v>
      </c>
      <c r="J293" s="25">
        <f>กก!J143</f>
        <v>0</v>
      </c>
      <c r="K293" s="25">
        <f>กก!K143</f>
        <v>0</v>
      </c>
      <c r="L293" s="37" t="str">
        <f t="shared" si="103"/>
        <v/>
      </c>
      <c r="O293" s="35"/>
    </row>
    <row r="294" spans="1:15">
      <c r="A294" s="21" t="s">
        <v>27</v>
      </c>
      <c r="B294" s="22">
        <f t="shared" si="102"/>
        <v>0</v>
      </c>
      <c r="C294" s="22">
        <f t="shared" si="102"/>
        <v>0</v>
      </c>
      <c r="D294" s="22">
        <f t="shared" ref="D294:K294" si="108">SUM(D295:D298)</f>
        <v>0</v>
      </c>
      <c r="E294" s="22">
        <f t="shared" si="108"/>
        <v>0</v>
      </c>
      <c r="F294" s="22">
        <f t="shared" si="108"/>
        <v>0</v>
      </c>
      <c r="G294" s="22">
        <f t="shared" si="108"/>
        <v>0</v>
      </c>
      <c r="H294" s="22">
        <f t="shared" si="108"/>
        <v>0</v>
      </c>
      <c r="I294" s="22">
        <f t="shared" si="108"/>
        <v>0</v>
      </c>
      <c r="J294" s="22">
        <f t="shared" si="108"/>
        <v>0</v>
      </c>
      <c r="K294" s="22">
        <f t="shared" si="108"/>
        <v>0</v>
      </c>
      <c r="L294" s="23" t="str">
        <f t="shared" si="103"/>
        <v/>
      </c>
      <c r="O294" s="35"/>
    </row>
    <row r="295" spans="1:15">
      <c r="A295" s="51" t="s">
        <v>78</v>
      </c>
      <c r="B295" s="68">
        <f t="shared" si="102"/>
        <v>0</v>
      </c>
      <c r="C295" s="68">
        <f t="shared" si="102"/>
        <v>0</v>
      </c>
      <c r="D295" s="68">
        <f>กก!D145</f>
        <v>0</v>
      </c>
      <c r="E295" s="68">
        <f>กก!E145</f>
        <v>0</v>
      </c>
      <c r="F295" s="68">
        <f>กก!F145</f>
        <v>0</v>
      </c>
      <c r="G295" s="68">
        <f>กก!G145</f>
        <v>0</v>
      </c>
      <c r="H295" s="68">
        <f>กก!H145</f>
        <v>0</v>
      </c>
      <c r="I295" s="68">
        <f>กก!I145</f>
        <v>0</v>
      </c>
      <c r="J295" s="68">
        <f>กก!J145</f>
        <v>0</v>
      </c>
      <c r="K295" s="68">
        <f>กก!K145</f>
        <v>0</v>
      </c>
      <c r="L295" s="69" t="str">
        <f t="shared" si="103"/>
        <v/>
      </c>
      <c r="O295" s="35"/>
    </row>
    <row r="296" spans="1:15" ht="37.5">
      <c r="A296" s="51" t="s">
        <v>86</v>
      </c>
      <c r="B296" s="68">
        <f t="shared" si="102"/>
        <v>0</v>
      </c>
      <c r="C296" s="68">
        <f t="shared" si="102"/>
        <v>0</v>
      </c>
      <c r="D296" s="68">
        <f>กก!D146</f>
        <v>0</v>
      </c>
      <c r="E296" s="68">
        <f>กก!E146</f>
        <v>0</v>
      </c>
      <c r="F296" s="68">
        <f>กก!F146</f>
        <v>0</v>
      </c>
      <c r="G296" s="68">
        <f>กก!G146</f>
        <v>0</v>
      </c>
      <c r="H296" s="68">
        <f>กก!H146</f>
        <v>0</v>
      </c>
      <c r="I296" s="68">
        <f>กก!I146</f>
        <v>0</v>
      </c>
      <c r="J296" s="68">
        <f>กก!J146</f>
        <v>0</v>
      </c>
      <c r="K296" s="68">
        <f>กก!K146</f>
        <v>0</v>
      </c>
      <c r="L296" s="69" t="str">
        <f t="shared" si="103"/>
        <v/>
      </c>
      <c r="O296" s="35"/>
    </row>
    <row r="297" spans="1:15" ht="56.25">
      <c r="A297" s="51" t="s">
        <v>87</v>
      </c>
      <c r="B297" s="68">
        <f t="shared" si="102"/>
        <v>0</v>
      </c>
      <c r="C297" s="68">
        <f t="shared" si="102"/>
        <v>0</v>
      </c>
      <c r="D297" s="68">
        <f>+กองกลาง!D118+กจ!D177+กผ!D147+กบ!D117+กค!D117+กก!D147+อาคาร!D117+ศูนย์ประกัน!D117+ศูนย์ผลิตตำรา!D117+ศูนย์ความร่วมมือ!D117+กองงาน!D118+ศูนย์บริการ!D117+ตรวจสอบ!D147+พัสดุ!D147+งานสิทธิประโยชน์!D117</f>
        <v>0</v>
      </c>
      <c r="E297" s="68">
        <f>+กองกลาง!E118+กจ!E177+กผ!E147+กบ!E117+กค!E117+กก!E147+อาคาร!E117+ศูนย์ประกัน!E117+ศูนย์ผลิตตำรา!E117+ศูนย์ความร่วมมือ!E117+กองงาน!E118+ศูนย์บริการ!E117+ตรวจสอบ!E147+พัสดุ!E147+งานสิทธิประโยชน์!E117</f>
        <v>0</v>
      </c>
      <c r="F297" s="68">
        <f>+กองกลาง!F118+กจ!F177+กผ!F147+กบ!F117+กค!F117+กก!F147+อาคาร!F117+ศูนย์ประกัน!F117+ศูนย์ผลิตตำรา!F117+ศูนย์ความร่วมมือ!F117+กองงาน!F118+ศูนย์บริการ!F117+ตรวจสอบ!F147+พัสดุ!F147+งานสิทธิประโยชน์!F117</f>
        <v>0</v>
      </c>
      <c r="G297" s="68">
        <f>+กองกลาง!G118+กจ!G177+กผ!G147+กบ!G117+กค!G117+กก!G147+อาคาร!G117+ศูนย์ประกัน!G117+ศูนย์ผลิตตำรา!G117+ศูนย์ความร่วมมือ!G117+กองงาน!G118+ศูนย์บริการ!G117+ตรวจสอบ!G147+พัสดุ!G147+งานสิทธิประโยชน์!G117</f>
        <v>0</v>
      </c>
      <c r="H297" s="68">
        <f>+กองกลาง!H118+กจ!H177+กผ!H147+กบ!H117+กค!H117+กก!H147+อาคาร!H117+ศูนย์ประกัน!H117+ศูนย์ผลิตตำรา!H117+ศูนย์ความร่วมมือ!H117+กองงาน!H118+ศูนย์บริการ!H117+ตรวจสอบ!H147+พัสดุ!H147+งานสิทธิประโยชน์!H117</f>
        <v>0</v>
      </c>
      <c r="I297" s="68">
        <f>+กองกลาง!I118+กจ!I177+กผ!I147+กบ!I117+กค!I117+กก!I147+อาคาร!I117+ศูนย์ประกัน!I117+ศูนย์ผลิตตำรา!I117+ศูนย์ความร่วมมือ!I117+กองงาน!I118+ศูนย์บริการ!I117+ตรวจสอบ!I147+พัสดุ!I147+งานสิทธิประโยชน์!I117</f>
        <v>0</v>
      </c>
      <c r="J297" s="68">
        <f>+กองกลาง!J118+กจ!J177+กผ!J147+กบ!J117+กค!J117+กก!J147+อาคาร!J117+ศูนย์ประกัน!J117+ศูนย์ผลิตตำรา!J117+ศูนย์ความร่วมมือ!J117+กองงาน!J118+ศูนย์บริการ!J117+ตรวจสอบ!J147+พัสดุ!J147+งานสิทธิประโยชน์!J117</f>
        <v>0</v>
      </c>
      <c r="K297" s="68">
        <f>+กองกลาง!K118+กจ!K177+กผ!K147+กบ!K117+กค!K117+กก!K147+อาคาร!K117+ศูนย์ประกัน!K117+ศูนย์ผลิตตำรา!K117+ศูนย์ความร่วมมือ!K117+กองงาน!K118+ศูนย์บริการ!K117+ตรวจสอบ!K147+พัสดุ!K147+งานสิทธิประโยชน์!K117</f>
        <v>0</v>
      </c>
      <c r="L297" s="69" t="str">
        <f t="shared" si="103"/>
        <v/>
      </c>
      <c r="O297" s="35"/>
    </row>
    <row r="298" spans="1:15" ht="38.25" thickBot="1">
      <c r="A298" s="51" t="s">
        <v>88</v>
      </c>
      <c r="B298" s="68">
        <f t="shared" si="102"/>
        <v>0</v>
      </c>
      <c r="C298" s="68">
        <f t="shared" si="102"/>
        <v>0</v>
      </c>
      <c r="D298" s="68">
        <v>0</v>
      </c>
      <c r="E298" s="68">
        <v>0</v>
      </c>
      <c r="F298" s="68">
        <v>0</v>
      </c>
      <c r="G298" s="68">
        <v>0</v>
      </c>
      <c r="H298" s="68">
        <v>0</v>
      </c>
      <c r="I298" s="68">
        <v>0</v>
      </c>
      <c r="J298" s="68">
        <v>0</v>
      </c>
      <c r="K298" s="68">
        <v>0</v>
      </c>
      <c r="L298" s="70" t="str">
        <f t="shared" si="103"/>
        <v/>
      </c>
      <c r="O298" s="35"/>
    </row>
    <row r="299" spans="1:15">
      <c r="A299" s="29" t="s">
        <v>32</v>
      </c>
      <c r="B299" s="30">
        <f>+B286+B281</f>
        <v>0</v>
      </c>
      <c r="C299" s="30">
        <f>+C286+C281</f>
        <v>0</v>
      </c>
      <c r="D299" s="30">
        <f>+D286+D281</f>
        <v>0</v>
      </c>
      <c r="E299" s="30">
        <f t="shared" ref="E299:K299" si="109">+E286+E281</f>
        <v>0</v>
      </c>
      <c r="F299" s="30">
        <f t="shared" si="109"/>
        <v>0</v>
      </c>
      <c r="G299" s="30">
        <f t="shared" si="109"/>
        <v>0</v>
      </c>
      <c r="H299" s="30">
        <f t="shared" si="109"/>
        <v>0</v>
      </c>
      <c r="I299" s="30">
        <f t="shared" si="109"/>
        <v>0</v>
      </c>
      <c r="J299" s="30">
        <f t="shared" si="109"/>
        <v>0</v>
      </c>
      <c r="K299" s="30">
        <f t="shared" si="109"/>
        <v>0</v>
      </c>
      <c r="L299" s="39" t="str">
        <f t="shared" si="103"/>
        <v/>
      </c>
      <c r="O299" s="35"/>
    </row>
    <row r="301" spans="1:15">
      <c r="A301" s="1"/>
      <c r="B301" s="1"/>
      <c r="C301" s="1"/>
      <c r="D301" s="1"/>
      <c r="E301" s="1"/>
      <c r="F301" s="1"/>
      <c r="G301" s="1"/>
      <c r="H301" s="1"/>
      <c r="I301" s="1"/>
      <c r="J301" s="2"/>
      <c r="K301" s="153" t="s">
        <v>0</v>
      </c>
      <c r="L301" s="153"/>
    </row>
    <row r="302" spans="1:15">
      <c r="A302" s="154" t="s">
        <v>142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</row>
    <row r="303" spans="1: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155" t="s">
        <v>1</v>
      </c>
      <c r="L303" s="155"/>
    </row>
    <row r="304" spans="1:15">
      <c r="A304" s="156" t="s">
        <v>35</v>
      </c>
      <c r="B304" s="156"/>
      <c r="C304" s="156"/>
      <c r="D304" s="156"/>
      <c r="E304" s="157" t="s">
        <v>2</v>
      </c>
      <c r="F304" s="157"/>
      <c r="G304" s="157"/>
      <c r="H304" s="157"/>
      <c r="I304" s="157"/>
      <c r="J304" s="157"/>
      <c r="K304" s="157"/>
      <c r="L304" s="158"/>
    </row>
    <row r="305" spans="1:12">
      <c r="A305" s="159" t="s">
        <v>62</v>
      </c>
      <c r="B305" s="160"/>
      <c r="C305" s="160"/>
      <c r="D305" s="161"/>
      <c r="E305" s="182" t="s">
        <v>3</v>
      </c>
      <c r="F305" s="182"/>
      <c r="G305" s="182"/>
      <c r="H305" s="4"/>
      <c r="I305" s="4"/>
      <c r="J305" s="4"/>
      <c r="K305" s="4"/>
      <c r="L305" s="5"/>
    </row>
    <row r="306" spans="1:12">
      <c r="A306" s="6" t="s">
        <v>39</v>
      </c>
      <c r="B306" s="7"/>
      <c r="C306" s="7"/>
      <c r="D306" s="8"/>
      <c r="E306" s="183" t="s">
        <v>4</v>
      </c>
      <c r="F306" s="183"/>
      <c r="G306" s="183"/>
      <c r="H306" s="9"/>
      <c r="I306" s="9"/>
      <c r="J306" s="9"/>
      <c r="K306" s="9"/>
      <c r="L306" s="10"/>
    </row>
    <row r="307" spans="1:12">
      <c r="A307" s="11"/>
      <c r="B307" s="12"/>
      <c r="C307" s="12"/>
      <c r="D307" s="12"/>
      <c r="E307" s="13"/>
      <c r="F307" s="13"/>
      <c r="G307" s="13"/>
      <c r="H307" s="14"/>
      <c r="I307" s="14"/>
      <c r="J307" s="14"/>
      <c r="K307" s="14"/>
      <c r="L307" s="15"/>
    </row>
    <row r="308" spans="1:12">
      <c r="A308" s="7" t="s">
        <v>5</v>
      </c>
      <c r="B308" s="7"/>
      <c r="C308" s="7"/>
      <c r="D308" s="7"/>
      <c r="E308" s="9"/>
      <c r="F308" s="9"/>
      <c r="G308" s="9"/>
      <c r="H308" s="9"/>
      <c r="I308" s="9"/>
      <c r="J308" s="9"/>
      <c r="K308" s="9"/>
      <c r="L308" s="9"/>
    </row>
    <row r="309" spans="1:12">
      <c r="A309" s="16" t="s">
        <v>6</v>
      </c>
      <c r="B309" s="151" t="s">
        <v>7</v>
      </c>
      <c r="C309" s="152"/>
      <c r="D309" s="151" t="s">
        <v>8</v>
      </c>
      <c r="E309" s="152"/>
      <c r="F309" s="151" t="s">
        <v>9</v>
      </c>
      <c r="G309" s="152"/>
      <c r="H309" s="151" t="s">
        <v>10</v>
      </c>
      <c r="I309" s="152"/>
      <c r="J309" s="151" t="s">
        <v>11</v>
      </c>
      <c r="K309" s="152"/>
      <c r="L309" s="17" t="s">
        <v>12</v>
      </c>
    </row>
    <row r="310" spans="1:12">
      <c r="A310" s="18"/>
      <c r="B310" s="19" t="s">
        <v>13</v>
      </c>
      <c r="C310" s="19" t="s">
        <v>14</v>
      </c>
      <c r="D310" s="19" t="s">
        <v>13</v>
      </c>
      <c r="E310" s="19" t="s">
        <v>14</v>
      </c>
      <c r="F310" s="19" t="s">
        <v>13</v>
      </c>
      <c r="G310" s="19" t="s">
        <v>14</v>
      </c>
      <c r="H310" s="19" t="s">
        <v>13</v>
      </c>
      <c r="I310" s="19" t="s">
        <v>14</v>
      </c>
      <c r="J310" s="19" t="s">
        <v>13</v>
      </c>
      <c r="K310" s="19" t="s">
        <v>14</v>
      </c>
      <c r="L310" s="20" t="s">
        <v>15</v>
      </c>
    </row>
    <row r="311" spans="1:12">
      <c r="A311" s="21" t="s">
        <v>16</v>
      </c>
      <c r="B311" s="22">
        <f>+D311+F311+H311+J311</f>
        <v>0</v>
      </c>
      <c r="C311" s="22">
        <f>+E311+G311+I311+K311</f>
        <v>0</v>
      </c>
      <c r="D311" s="22">
        <f t="shared" ref="D311:K311" si="110">SUM(D312:D314)</f>
        <v>0</v>
      </c>
      <c r="E311" s="22">
        <f t="shared" si="110"/>
        <v>0</v>
      </c>
      <c r="F311" s="22">
        <f t="shared" si="110"/>
        <v>0</v>
      </c>
      <c r="G311" s="22">
        <f t="shared" si="110"/>
        <v>0</v>
      </c>
      <c r="H311" s="22">
        <f t="shared" si="110"/>
        <v>0</v>
      </c>
      <c r="I311" s="22">
        <f t="shared" si="110"/>
        <v>0</v>
      </c>
      <c r="J311" s="22">
        <f t="shared" si="110"/>
        <v>0</v>
      </c>
      <c r="K311" s="22">
        <f t="shared" si="110"/>
        <v>0</v>
      </c>
      <c r="L311" s="23" t="str">
        <f>IF(C311&gt;0,FIXED(C311/B311*100,2),"")</f>
        <v/>
      </c>
    </row>
    <row r="312" spans="1:12">
      <c r="A312" s="24" t="s">
        <v>17</v>
      </c>
      <c r="B312" s="25">
        <f t="shared" ref="B312:B328" si="111">+D312+F312+H312+J312</f>
        <v>0</v>
      </c>
      <c r="C312" s="25">
        <f t="shared" ref="C312:C328" si="112">+E312+G312+I312+K312</f>
        <v>0</v>
      </c>
      <c r="D312" s="25">
        <f>+ระยอง!D252</f>
        <v>0</v>
      </c>
      <c r="E312" s="25">
        <f>+ระยอง!E252</f>
        <v>0</v>
      </c>
      <c r="F312" s="25">
        <f>+ระยอง!F252</f>
        <v>0</v>
      </c>
      <c r="G312" s="25">
        <f>+ระยอง!G252</f>
        <v>0</v>
      </c>
      <c r="H312" s="25">
        <f>+ระยอง!H252</f>
        <v>0</v>
      </c>
      <c r="I312" s="25">
        <f>+ระยอง!I252</f>
        <v>0</v>
      </c>
      <c r="J312" s="25">
        <f>+ระยอง!J252</f>
        <v>0</v>
      </c>
      <c r="K312" s="25">
        <f>+ระยอง!K252</f>
        <v>0</v>
      </c>
      <c r="L312" s="37" t="str">
        <f t="shared" ref="L312:L329" si="113">IF(C312&gt;0,FIXED(C312/B312*100,2),"")</f>
        <v/>
      </c>
    </row>
    <row r="313" spans="1:12">
      <c r="A313" s="24" t="s">
        <v>18</v>
      </c>
      <c r="B313" s="25">
        <f t="shared" si="111"/>
        <v>0</v>
      </c>
      <c r="C313" s="25">
        <f t="shared" si="112"/>
        <v>0</v>
      </c>
      <c r="D313" s="25">
        <f>+ระยอง!D253</f>
        <v>0</v>
      </c>
      <c r="E313" s="25">
        <f>+ระยอง!E253</f>
        <v>0</v>
      </c>
      <c r="F313" s="25">
        <f>+ระยอง!F253</f>
        <v>0</v>
      </c>
      <c r="G313" s="25">
        <f>+ระยอง!G253</f>
        <v>0</v>
      </c>
      <c r="H313" s="25">
        <f>+ระยอง!H253</f>
        <v>0</v>
      </c>
      <c r="I313" s="25">
        <f>+ระยอง!I253</f>
        <v>0</v>
      </c>
      <c r="J313" s="25">
        <f>+ระยอง!J253</f>
        <v>0</v>
      </c>
      <c r="K313" s="25">
        <f>+ระยอง!K253</f>
        <v>0</v>
      </c>
      <c r="L313" s="37" t="str">
        <f t="shared" si="113"/>
        <v/>
      </c>
    </row>
    <row r="314" spans="1:12">
      <c r="A314" s="24" t="s">
        <v>140</v>
      </c>
      <c r="B314" s="25">
        <f t="shared" si="111"/>
        <v>0</v>
      </c>
      <c r="C314" s="25">
        <f t="shared" si="112"/>
        <v>0</v>
      </c>
      <c r="D314" s="25">
        <f>+ระยอง!D254</f>
        <v>0</v>
      </c>
      <c r="E314" s="25">
        <f>+ระยอง!E254</f>
        <v>0</v>
      </c>
      <c r="F314" s="25">
        <f>+ระยอง!F254</f>
        <v>0</v>
      </c>
      <c r="G314" s="25">
        <f>+ระยอง!G254</f>
        <v>0</v>
      </c>
      <c r="H314" s="25">
        <f>+ระยอง!H254</f>
        <v>0</v>
      </c>
      <c r="I314" s="25">
        <f>+ระยอง!I254</f>
        <v>0</v>
      </c>
      <c r="J314" s="25">
        <f>+ระยอง!J254</f>
        <v>0</v>
      </c>
      <c r="K314" s="25">
        <f>+ระยอง!K254</f>
        <v>0</v>
      </c>
      <c r="L314" s="37" t="str">
        <f t="shared" si="113"/>
        <v/>
      </c>
    </row>
    <row r="315" spans="1:12">
      <c r="A315" s="21" t="s">
        <v>19</v>
      </c>
      <c r="B315" s="22">
        <f t="shared" si="111"/>
        <v>0</v>
      </c>
      <c r="C315" s="22">
        <f t="shared" si="112"/>
        <v>0</v>
      </c>
      <c r="D315" s="22">
        <f t="shared" ref="D315:K315" si="114">+D316</f>
        <v>0</v>
      </c>
      <c r="E315" s="22">
        <f t="shared" si="114"/>
        <v>0</v>
      </c>
      <c r="F315" s="22">
        <f t="shared" si="114"/>
        <v>0</v>
      </c>
      <c r="G315" s="22">
        <f t="shared" si="114"/>
        <v>0</v>
      </c>
      <c r="H315" s="22">
        <f t="shared" si="114"/>
        <v>0</v>
      </c>
      <c r="I315" s="22">
        <f t="shared" si="114"/>
        <v>0</v>
      </c>
      <c r="J315" s="22">
        <f t="shared" si="114"/>
        <v>0</v>
      </c>
      <c r="K315" s="22">
        <f t="shared" si="114"/>
        <v>0</v>
      </c>
      <c r="L315" s="23" t="str">
        <f t="shared" si="113"/>
        <v/>
      </c>
    </row>
    <row r="316" spans="1:12">
      <c r="A316" s="21" t="s">
        <v>20</v>
      </c>
      <c r="B316" s="22">
        <f t="shared" si="111"/>
        <v>0</v>
      </c>
      <c r="C316" s="22">
        <f t="shared" si="112"/>
        <v>0</v>
      </c>
      <c r="D316" s="22">
        <f t="shared" ref="D316:K316" si="115">+D317+D320+D321+D324</f>
        <v>0</v>
      </c>
      <c r="E316" s="22">
        <f t="shared" si="115"/>
        <v>0</v>
      </c>
      <c r="F316" s="22">
        <f t="shared" si="115"/>
        <v>0</v>
      </c>
      <c r="G316" s="22">
        <f t="shared" si="115"/>
        <v>0</v>
      </c>
      <c r="H316" s="22">
        <f t="shared" si="115"/>
        <v>0</v>
      </c>
      <c r="I316" s="22">
        <f t="shared" si="115"/>
        <v>0</v>
      </c>
      <c r="J316" s="22">
        <f t="shared" si="115"/>
        <v>0</v>
      </c>
      <c r="K316" s="22">
        <f t="shared" si="115"/>
        <v>0</v>
      </c>
      <c r="L316" s="23" t="str">
        <f t="shared" si="113"/>
        <v/>
      </c>
    </row>
    <row r="317" spans="1:12">
      <c r="A317" s="21" t="s">
        <v>21</v>
      </c>
      <c r="B317" s="22">
        <f t="shared" si="111"/>
        <v>0</v>
      </c>
      <c r="C317" s="22">
        <f t="shared" si="112"/>
        <v>0</v>
      </c>
      <c r="D317" s="22">
        <f t="shared" ref="D317:K317" si="116">+D318+D319</f>
        <v>0</v>
      </c>
      <c r="E317" s="22">
        <f t="shared" si="116"/>
        <v>0</v>
      </c>
      <c r="F317" s="22">
        <f t="shared" si="116"/>
        <v>0</v>
      </c>
      <c r="G317" s="22">
        <f t="shared" si="116"/>
        <v>0</v>
      </c>
      <c r="H317" s="22">
        <f t="shared" si="116"/>
        <v>0</v>
      </c>
      <c r="I317" s="22">
        <f t="shared" si="116"/>
        <v>0</v>
      </c>
      <c r="J317" s="22">
        <f t="shared" si="116"/>
        <v>0</v>
      </c>
      <c r="K317" s="22">
        <f t="shared" si="116"/>
        <v>0</v>
      </c>
      <c r="L317" s="23" t="str">
        <f t="shared" si="113"/>
        <v/>
      </c>
    </row>
    <row r="318" spans="1:12">
      <c r="A318" s="24" t="s">
        <v>22</v>
      </c>
      <c r="B318" s="25">
        <f t="shared" si="111"/>
        <v>0</v>
      </c>
      <c r="C318" s="25">
        <f t="shared" si="112"/>
        <v>0</v>
      </c>
      <c r="D318" s="25">
        <f>+ระยอง!D258</f>
        <v>0</v>
      </c>
      <c r="E318" s="25">
        <f>+ระยอง!E258</f>
        <v>0</v>
      </c>
      <c r="F318" s="25">
        <f>+ระยอง!F258</f>
        <v>0</v>
      </c>
      <c r="G318" s="25">
        <f>+ระยอง!G258</f>
        <v>0</v>
      </c>
      <c r="H318" s="25">
        <f>+ระยอง!H258</f>
        <v>0</v>
      </c>
      <c r="I318" s="25">
        <f>+ระยอง!I258</f>
        <v>0</v>
      </c>
      <c r="J318" s="25">
        <f>+ระยอง!J258</f>
        <v>0</v>
      </c>
      <c r="K318" s="25">
        <f>+ระยอง!K258</f>
        <v>0</v>
      </c>
      <c r="L318" s="37" t="str">
        <f t="shared" si="113"/>
        <v/>
      </c>
    </row>
    <row r="319" spans="1:12">
      <c r="A319" s="26" t="s">
        <v>23</v>
      </c>
      <c r="B319" s="25">
        <f t="shared" si="111"/>
        <v>0</v>
      </c>
      <c r="C319" s="25">
        <f t="shared" si="112"/>
        <v>0</v>
      </c>
      <c r="D319" s="25">
        <f>+ระยอง!D259</f>
        <v>0</v>
      </c>
      <c r="E319" s="25">
        <f>+ระยอง!E259</f>
        <v>0</v>
      </c>
      <c r="F319" s="25">
        <f>+ระยอง!F259</f>
        <v>0</v>
      </c>
      <c r="G319" s="25">
        <f>+ระยอง!G259</f>
        <v>0</v>
      </c>
      <c r="H319" s="25">
        <f>+ระยอง!H259</f>
        <v>0</v>
      </c>
      <c r="I319" s="25">
        <f>+ระยอง!I259</f>
        <v>0</v>
      </c>
      <c r="J319" s="25">
        <f>+ระยอง!J259</f>
        <v>0</v>
      </c>
      <c r="K319" s="25">
        <f>+ระยอง!K259</f>
        <v>0</v>
      </c>
      <c r="L319" s="37" t="str">
        <f t="shared" si="113"/>
        <v/>
      </c>
    </row>
    <row r="320" spans="1:12">
      <c r="A320" s="24" t="s">
        <v>141</v>
      </c>
      <c r="B320" s="25">
        <f t="shared" si="111"/>
        <v>0</v>
      </c>
      <c r="C320" s="25">
        <f t="shared" si="112"/>
        <v>0</v>
      </c>
      <c r="D320" s="25">
        <f>+ระยอง!D260</f>
        <v>0</v>
      </c>
      <c r="E320" s="25">
        <f>+ระยอง!E260</f>
        <v>0</v>
      </c>
      <c r="F320" s="25">
        <f>+ระยอง!F260</f>
        <v>0</v>
      </c>
      <c r="G320" s="25">
        <f>+ระยอง!G260</f>
        <v>0</v>
      </c>
      <c r="H320" s="25">
        <f>+ระยอง!H260</f>
        <v>0</v>
      </c>
      <c r="I320" s="25">
        <f>+ระยอง!I260</f>
        <v>0</v>
      </c>
      <c r="J320" s="25">
        <f>+ระยอง!J260</f>
        <v>0</v>
      </c>
      <c r="K320" s="25">
        <f>+ระยอง!K260</f>
        <v>0</v>
      </c>
      <c r="L320" s="37" t="str">
        <f t="shared" si="113"/>
        <v/>
      </c>
    </row>
    <row r="321" spans="1:12">
      <c r="A321" s="21" t="s">
        <v>24</v>
      </c>
      <c r="B321" s="22">
        <f t="shared" si="111"/>
        <v>0</v>
      </c>
      <c r="C321" s="22">
        <f t="shared" si="112"/>
        <v>0</v>
      </c>
      <c r="D321" s="22">
        <f t="shared" ref="D321:K321" si="117">+D322+D323</f>
        <v>0</v>
      </c>
      <c r="E321" s="22">
        <f t="shared" si="117"/>
        <v>0</v>
      </c>
      <c r="F321" s="22">
        <f t="shared" si="117"/>
        <v>0</v>
      </c>
      <c r="G321" s="22">
        <f t="shared" si="117"/>
        <v>0</v>
      </c>
      <c r="H321" s="22">
        <f t="shared" si="117"/>
        <v>0</v>
      </c>
      <c r="I321" s="22">
        <f t="shared" si="117"/>
        <v>0</v>
      </c>
      <c r="J321" s="22">
        <f t="shared" si="117"/>
        <v>0</v>
      </c>
      <c r="K321" s="22">
        <f t="shared" si="117"/>
        <v>0</v>
      </c>
      <c r="L321" s="23" t="str">
        <f t="shared" si="113"/>
        <v/>
      </c>
    </row>
    <row r="322" spans="1:12">
      <c r="A322" s="28" t="s">
        <v>25</v>
      </c>
      <c r="B322" s="25">
        <f t="shared" si="111"/>
        <v>0</v>
      </c>
      <c r="C322" s="25">
        <f t="shared" si="112"/>
        <v>0</v>
      </c>
      <c r="D322" s="25">
        <f>+ระยอง!D262</f>
        <v>0</v>
      </c>
      <c r="E322" s="25">
        <f>+ระยอง!E262</f>
        <v>0</v>
      </c>
      <c r="F322" s="25">
        <f>+ระยอง!F262</f>
        <v>0</v>
      </c>
      <c r="G322" s="25">
        <f>+ระยอง!G262</f>
        <v>0</v>
      </c>
      <c r="H322" s="25">
        <f>+ระยอง!H262</f>
        <v>0</v>
      </c>
      <c r="I322" s="25">
        <f>+ระยอง!I262</f>
        <v>0</v>
      </c>
      <c r="J322" s="25">
        <f>+ระยอง!J262</f>
        <v>0</v>
      </c>
      <c r="K322" s="25">
        <f>+ระยอง!K262</f>
        <v>0</v>
      </c>
      <c r="L322" s="37" t="str">
        <f t="shared" si="113"/>
        <v/>
      </c>
    </row>
    <row r="323" spans="1:12">
      <c r="A323" s="28" t="s">
        <v>26</v>
      </c>
      <c r="B323" s="25">
        <f t="shared" si="111"/>
        <v>0</v>
      </c>
      <c r="C323" s="25">
        <f t="shared" si="112"/>
        <v>0</v>
      </c>
      <c r="D323" s="25">
        <f>+ระยอง!D263</f>
        <v>0</v>
      </c>
      <c r="E323" s="25">
        <f>+ระยอง!E263</f>
        <v>0</v>
      </c>
      <c r="F323" s="25">
        <f>+ระยอง!F263</f>
        <v>0</v>
      </c>
      <c r="G323" s="25">
        <f>+ระยอง!G263</f>
        <v>0</v>
      </c>
      <c r="H323" s="25">
        <f>+ระยอง!H263</f>
        <v>0</v>
      </c>
      <c r="I323" s="25">
        <f>+ระยอง!I263</f>
        <v>0</v>
      </c>
      <c r="J323" s="25">
        <f>+ระยอง!J263</f>
        <v>0</v>
      </c>
      <c r="K323" s="25">
        <f>+ระยอง!K263</f>
        <v>0</v>
      </c>
      <c r="L323" s="37" t="str">
        <f t="shared" si="113"/>
        <v/>
      </c>
    </row>
    <row r="324" spans="1:12">
      <c r="A324" s="21" t="s">
        <v>27</v>
      </c>
      <c r="B324" s="22">
        <f t="shared" si="111"/>
        <v>0</v>
      </c>
      <c r="C324" s="22">
        <f t="shared" si="112"/>
        <v>0</v>
      </c>
      <c r="D324" s="22">
        <f t="shared" ref="D324:K324" si="118">SUM(D325:D328)</f>
        <v>0</v>
      </c>
      <c r="E324" s="22">
        <f t="shared" si="118"/>
        <v>0</v>
      </c>
      <c r="F324" s="22">
        <f t="shared" si="118"/>
        <v>0</v>
      </c>
      <c r="G324" s="22">
        <f t="shared" si="118"/>
        <v>0</v>
      </c>
      <c r="H324" s="22">
        <f t="shared" si="118"/>
        <v>0</v>
      </c>
      <c r="I324" s="22">
        <f t="shared" si="118"/>
        <v>0</v>
      </c>
      <c r="J324" s="22">
        <f t="shared" si="118"/>
        <v>0</v>
      </c>
      <c r="K324" s="22">
        <f t="shared" si="118"/>
        <v>0</v>
      </c>
      <c r="L324" s="23" t="str">
        <f t="shared" si="113"/>
        <v/>
      </c>
    </row>
    <row r="325" spans="1:12">
      <c r="A325" s="51" t="s">
        <v>78</v>
      </c>
      <c r="B325" s="68">
        <f t="shared" si="111"/>
        <v>0</v>
      </c>
      <c r="C325" s="68">
        <f t="shared" si="112"/>
        <v>0</v>
      </c>
      <c r="D325" s="68">
        <f>+ระยอง!D265</f>
        <v>0</v>
      </c>
      <c r="E325" s="68">
        <f>+ระยอง!E265</f>
        <v>0</v>
      </c>
      <c r="F325" s="68">
        <f>+ระยอง!F265</f>
        <v>0</v>
      </c>
      <c r="G325" s="68">
        <f>+ระยอง!G265</f>
        <v>0</v>
      </c>
      <c r="H325" s="68">
        <f>+ระยอง!H265</f>
        <v>0</v>
      </c>
      <c r="I325" s="68">
        <f>+ระยอง!I265</f>
        <v>0</v>
      </c>
      <c r="J325" s="68">
        <f>+ระยอง!J265</f>
        <v>0</v>
      </c>
      <c r="K325" s="68">
        <f>+ระยอง!K265</f>
        <v>0</v>
      </c>
      <c r="L325" s="69" t="str">
        <f t="shared" si="113"/>
        <v/>
      </c>
    </row>
    <row r="326" spans="1:12" ht="37.5">
      <c r="A326" s="51" t="s">
        <v>86</v>
      </c>
      <c r="B326" s="68">
        <f t="shared" si="111"/>
        <v>0</v>
      </c>
      <c r="C326" s="68">
        <f t="shared" si="112"/>
        <v>0</v>
      </c>
      <c r="D326" s="68">
        <f>+ระยอง!D266</f>
        <v>0</v>
      </c>
      <c r="E326" s="68">
        <f>+ระยอง!E266</f>
        <v>0</v>
      </c>
      <c r="F326" s="68">
        <f>+ระยอง!F266</f>
        <v>0</v>
      </c>
      <c r="G326" s="68">
        <f>+ระยอง!G266</f>
        <v>0</v>
      </c>
      <c r="H326" s="68">
        <f>+ระยอง!H266</f>
        <v>0</v>
      </c>
      <c r="I326" s="68">
        <f>+ระยอง!I266</f>
        <v>0</v>
      </c>
      <c r="J326" s="68">
        <f>+ระยอง!J266</f>
        <v>0</v>
      </c>
      <c r="K326" s="68">
        <f>+ระยอง!K266</f>
        <v>0</v>
      </c>
      <c r="L326" s="69" t="str">
        <f t="shared" si="113"/>
        <v/>
      </c>
    </row>
    <row r="327" spans="1:12" ht="56.25">
      <c r="A327" s="51" t="s">
        <v>87</v>
      </c>
      <c r="B327" s="68">
        <f t="shared" si="111"/>
        <v>0</v>
      </c>
      <c r="C327" s="68">
        <f t="shared" si="112"/>
        <v>0</v>
      </c>
      <c r="D327" s="68">
        <f>+ระยอง!D267</f>
        <v>0</v>
      </c>
      <c r="E327" s="68">
        <f>+ระยอง!E267</f>
        <v>0</v>
      </c>
      <c r="F327" s="68">
        <f>+ระยอง!F267</f>
        <v>0</v>
      </c>
      <c r="G327" s="68">
        <f>+ระยอง!G267</f>
        <v>0</v>
      </c>
      <c r="H327" s="68">
        <f>+ระยอง!H267</f>
        <v>0</v>
      </c>
      <c r="I327" s="68">
        <f>+ระยอง!I267</f>
        <v>0</v>
      </c>
      <c r="J327" s="68">
        <f>+ระยอง!J267</f>
        <v>0</v>
      </c>
      <c r="K327" s="68">
        <f>+ระยอง!K267</f>
        <v>0</v>
      </c>
      <c r="L327" s="69" t="str">
        <f t="shared" si="113"/>
        <v/>
      </c>
    </row>
    <row r="328" spans="1:12" ht="38.25" thickBot="1">
      <c r="A328" s="51" t="s">
        <v>88</v>
      </c>
      <c r="B328" s="68">
        <f t="shared" si="111"/>
        <v>0</v>
      </c>
      <c r="C328" s="68">
        <f t="shared" si="112"/>
        <v>0</v>
      </c>
      <c r="D328" s="68">
        <f>+กองกลาง!D149+กจ!D208+กผ!D178+กบ!D148+กค!D148+กก!D178+อาคาร!D148+ศูนย์ประกัน!D148+ศูนย์ผลิตตำรา!D148+ศูนย์ความร่วมมือ!D148+กองงาน!D149+ศูนย์บริการ!D148+ตรวจสอบ!D178+พัสดุ!D178+งานสิทธิประโยชน์!D148</f>
        <v>0</v>
      </c>
      <c r="E328" s="68">
        <f>+กองกลาง!E149+กจ!E208+กผ!E178+กบ!E148+กค!E148+กก!E178+อาคาร!E148+ศูนย์ประกัน!E148+ศูนย์ผลิตตำรา!E148+ศูนย์ความร่วมมือ!E148+กองงาน!E149+ศูนย์บริการ!E148+ตรวจสอบ!E178+พัสดุ!E178+งานสิทธิประโยชน์!E148</f>
        <v>0</v>
      </c>
      <c r="F328" s="68">
        <f>+กองกลาง!F149+กจ!F208+กผ!F178+กบ!F148+กค!F148+กก!F178+อาคาร!F148+ศูนย์ประกัน!F148+ศูนย์ผลิตตำรา!F148+ศูนย์ความร่วมมือ!F148+กองงาน!F149+ศูนย์บริการ!F148+ตรวจสอบ!F178+พัสดุ!F178+งานสิทธิประโยชน์!F148</f>
        <v>0</v>
      </c>
      <c r="G328" s="68">
        <f>+กองกลาง!G149+กจ!G208+กผ!G178+กบ!G148+กค!G148+กก!G178+อาคาร!G148+ศูนย์ประกัน!G148+ศูนย์ผลิตตำรา!G148+ศูนย์ความร่วมมือ!G148+กองงาน!G149+ศูนย์บริการ!G148+ตรวจสอบ!G178+พัสดุ!G178+งานสิทธิประโยชน์!G148</f>
        <v>0</v>
      </c>
      <c r="H328" s="68">
        <f>+กองกลาง!H149+กจ!H208+กผ!H178+กบ!H148+กค!H148+กก!H178+อาคาร!H148+ศูนย์ประกัน!H148+ศูนย์ผลิตตำรา!H148+ศูนย์ความร่วมมือ!H148+กองงาน!H149+ศูนย์บริการ!H148+ตรวจสอบ!H178+พัสดุ!H178+งานสิทธิประโยชน์!H148</f>
        <v>0</v>
      </c>
      <c r="I328" s="68">
        <f>+กองกลาง!I149+กจ!I208+กผ!I178+กบ!I148+กค!I148+กก!I178+อาคาร!I148+ศูนย์ประกัน!I148+ศูนย์ผลิตตำรา!I148+ศูนย์ความร่วมมือ!I148+กองงาน!I149+ศูนย์บริการ!I148+ตรวจสอบ!I178+พัสดุ!I178+งานสิทธิประโยชน์!I148</f>
        <v>0</v>
      </c>
      <c r="J328" s="68">
        <f>+กองกลาง!J149+กจ!J208+กผ!J178+กบ!J148+กค!J148+กก!J178+อาคาร!J148+ศูนย์ประกัน!J148+ศูนย์ผลิตตำรา!J148+ศูนย์ความร่วมมือ!J148+กองงาน!J149+ศูนย์บริการ!J148+ตรวจสอบ!J178+พัสดุ!J178+งานสิทธิประโยชน์!J148</f>
        <v>0</v>
      </c>
      <c r="K328" s="68">
        <f>+กองกลาง!K149+กจ!K208+กผ!K178+กบ!K148+กค!K148+กก!K178+อาคาร!K148+ศูนย์ประกัน!K148+ศูนย์ผลิตตำรา!K148+ศูนย์ความร่วมมือ!K148+กองงาน!K149+ศูนย์บริการ!K148+ตรวจสอบ!K178+พัสดุ!K178+งานสิทธิประโยชน์!K148</f>
        <v>0</v>
      </c>
      <c r="L328" s="70" t="str">
        <f t="shared" si="113"/>
        <v/>
      </c>
    </row>
    <row r="329" spans="1:12">
      <c r="A329" s="29" t="s">
        <v>32</v>
      </c>
      <c r="B329" s="30">
        <f>+B316+B311</f>
        <v>0</v>
      </c>
      <c r="C329" s="30">
        <f>+C316+C311</f>
        <v>0</v>
      </c>
      <c r="D329" s="30">
        <f>+D316+D311</f>
        <v>0</v>
      </c>
      <c r="E329" s="30">
        <f t="shared" ref="E329:K329" si="119">+E316+E311</f>
        <v>0</v>
      </c>
      <c r="F329" s="30">
        <f t="shared" si="119"/>
        <v>0</v>
      </c>
      <c r="G329" s="30">
        <f t="shared" si="119"/>
        <v>0</v>
      </c>
      <c r="H329" s="30">
        <f t="shared" si="119"/>
        <v>0</v>
      </c>
      <c r="I329" s="30">
        <f t="shared" si="119"/>
        <v>0</v>
      </c>
      <c r="J329" s="30">
        <f t="shared" si="119"/>
        <v>0</v>
      </c>
      <c r="K329" s="30">
        <f t="shared" si="119"/>
        <v>0</v>
      </c>
      <c r="L329" s="39" t="str">
        <f t="shared" si="113"/>
        <v/>
      </c>
    </row>
  </sheetData>
  <mergeCells count="143">
    <mergeCell ref="E306:G306"/>
    <mergeCell ref="B309:C309"/>
    <mergeCell ref="D309:E309"/>
    <mergeCell ref="F309:G309"/>
    <mergeCell ref="H309:I309"/>
    <mergeCell ref="J309:K309"/>
    <mergeCell ref="K301:L301"/>
    <mergeCell ref="A302:L302"/>
    <mergeCell ref="K303:L303"/>
    <mergeCell ref="A304:D304"/>
    <mergeCell ref="E304:L304"/>
    <mergeCell ref="A305:D305"/>
    <mergeCell ref="E305:G305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2:L32"/>
    <mergeCell ref="A33:L33"/>
    <mergeCell ref="K34:L34"/>
    <mergeCell ref="A35:D35"/>
    <mergeCell ref="E35:L35"/>
    <mergeCell ref="A36:D36"/>
    <mergeCell ref="E36:G36"/>
    <mergeCell ref="E37:G37"/>
    <mergeCell ref="B40:C40"/>
    <mergeCell ref="D40:E40"/>
    <mergeCell ref="F40:G40"/>
    <mergeCell ref="H40:I40"/>
    <mergeCell ref="J40:K40"/>
    <mergeCell ref="K62:L62"/>
    <mergeCell ref="A63:L63"/>
    <mergeCell ref="K64:L64"/>
    <mergeCell ref="A65:D65"/>
    <mergeCell ref="E65:L65"/>
    <mergeCell ref="A66:D66"/>
    <mergeCell ref="E66:G66"/>
    <mergeCell ref="E67:G67"/>
    <mergeCell ref="B70:C70"/>
    <mergeCell ref="D70:E70"/>
    <mergeCell ref="F70:G70"/>
    <mergeCell ref="H70:I70"/>
    <mergeCell ref="J70:K70"/>
    <mergeCell ref="K92:L92"/>
    <mergeCell ref="A93:L93"/>
    <mergeCell ref="K94:L94"/>
    <mergeCell ref="A95:D95"/>
    <mergeCell ref="E95:L95"/>
    <mergeCell ref="A96:D96"/>
    <mergeCell ref="E96:G96"/>
    <mergeCell ref="E97:G97"/>
    <mergeCell ref="B100:C100"/>
    <mergeCell ref="D100:E100"/>
    <mergeCell ref="F100:G100"/>
    <mergeCell ref="H100:I100"/>
    <mergeCell ref="J100:K100"/>
    <mergeCell ref="K122:L122"/>
    <mergeCell ref="A123:L123"/>
    <mergeCell ref="K124:L124"/>
    <mergeCell ref="A125:D125"/>
    <mergeCell ref="E125:L125"/>
    <mergeCell ref="A126:D126"/>
    <mergeCell ref="E126:G126"/>
    <mergeCell ref="H279:I279"/>
    <mergeCell ref="J279:K279"/>
    <mergeCell ref="E127:G127"/>
    <mergeCell ref="B130:C130"/>
    <mergeCell ref="D130:E130"/>
    <mergeCell ref="F130:G130"/>
    <mergeCell ref="E276:G276"/>
    <mergeCell ref="B279:C279"/>
    <mergeCell ref="D279:E279"/>
    <mergeCell ref="F279:G279"/>
    <mergeCell ref="H130:I130"/>
    <mergeCell ref="J130:K130"/>
    <mergeCell ref="K152:L152"/>
    <mergeCell ref="A153:L153"/>
    <mergeCell ref="K154:L154"/>
    <mergeCell ref="A155:D155"/>
    <mergeCell ref="E155:L155"/>
    <mergeCell ref="A156:D156"/>
    <mergeCell ref="E156:G156"/>
    <mergeCell ref="E157:G157"/>
    <mergeCell ref="B160:C160"/>
    <mergeCell ref="D160:E160"/>
    <mergeCell ref="F160:G160"/>
    <mergeCell ref="H160:I160"/>
    <mergeCell ref="J160:K160"/>
    <mergeCell ref="K182:L182"/>
    <mergeCell ref="A183:L183"/>
    <mergeCell ref="K184:L184"/>
    <mergeCell ref="A185:D185"/>
    <mergeCell ref="E185:L185"/>
    <mergeCell ref="A186:D186"/>
    <mergeCell ref="E186:G186"/>
    <mergeCell ref="E187:G187"/>
    <mergeCell ref="B190:C190"/>
    <mergeCell ref="D190:E190"/>
    <mergeCell ref="F190:G190"/>
    <mergeCell ref="H190:I190"/>
    <mergeCell ref="J190:K190"/>
    <mergeCell ref="K212:L212"/>
    <mergeCell ref="A213:L213"/>
    <mergeCell ref="K214:L214"/>
    <mergeCell ref="A215:D215"/>
    <mergeCell ref="E215:L215"/>
    <mergeCell ref="A216:D216"/>
    <mergeCell ref="E216:G216"/>
    <mergeCell ref="E217:G217"/>
    <mergeCell ref="B220:C220"/>
    <mergeCell ref="D220:E220"/>
    <mergeCell ref="F220:G220"/>
    <mergeCell ref="H220:I220"/>
    <mergeCell ref="J220:K220"/>
    <mergeCell ref="K241:L241"/>
    <mergeCell ref="A242:L242"/>
    <mergeCell ref="D249:E249"/>
    <mergeCell ref="A244:D244"/>
    <mergeCell ref="E244:L244"/>
    <mergeCell ref="A245:D245"/>
    <mergeCell ref="E245:G245"/>
    <mergeCell ref="K273:L273"/>
    <mergeCell ref="K243:L243"/>
    <mergeCell ref="A275:D275"/>
    <mergeCell ref="E275:G275"/>
    <mergeCell ref="K271:L271"/>
    <mergeCell ref="H249:I249"/>
    <mergeCell ref="A272:L272"/>
    <mergeCell ref="J249:K249"/>
    <mergeCell ref="E246:G246"/>
    <mergeCell ref="B249:C249"/>
    <mergeCell ref="A274:D274"/>
    <mergeCell ref="E274:L274"/>
    <mergeCell ref="F249:G24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9" manualBreakCount="9">
    <brk id="31" max="11" man="1"/>
    <brk id="61" max="11" man="1"/>
    <brk id="91" max="11" man="1"/>
    <brk id="121" max="11" man="1"/>
    <brk id="151" max="11" man="1"/>
    <brk id="181" max="11" man="1"/>
    <brk id="211" max="11" man="1"/>
    <brk id="240" max="11" man="1"/>
    <brk id="270" max="1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enableFormatConditionsCalculation="0">
    <tabColor indexed="42"/>
  </sheetPr>
  <dimension ref="A1:O90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63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63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63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640275/2561100*N72</f>
        <v>0</v>
      </c>
      <c r="E72" s="25"/>
      <c r="F72" s="25">
        <f>+D72</f>
        <v>0</v>
      </c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76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J69:K69"/>
    <mergeCell ref="E66:G66"/>
    <mergeCell ref="B69:C69"/>
    <mergeCell ref="D69:E69"/>
    <mergeCell ref="F69:G69"/>
    <mergeCell ref="H69:I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295"/>
  <sheetViews>
    <sheetView view="pageBreakPreview" zoomScaleNormal="85" zoomScaleSheetLayoutView="100" workbookViewId="0"/>
  </sheetViews>
  <sheetFormatPr defaultRowHeight="18.75"/>
  <cols>
    <col min="1" max="1" width="33.140625" customWidth="1"/>
    <col min="2" max="2" width="12.5703125" customWidth="1"/>
    <col min="3" max="3" width="11" customWidth="1"/>
    <col min="4" max="4" width="11.7109375" customWidth="1"/>
    <col min="5" max="5" width="12" customWidth="1"/>
    <col min="6" max="6" width="14.85546875" customWidth="1"/>
    <col min="7" max="7" width="11.85546875" customWidth="1"/>
    <col min="8" max="8" width="12.2851562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style="31" customWidth="1"/>
    <col min="15" max="15" width="9.140625" style="35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 ht="21" customHeight="1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33</v>
      </c>
      <c r="B5" s="160"/>
      <c r="C5" s="160"/>
      <c r="D5" s="161"/>
      <c r="E5" s="162" t="s">
        <v>3</v>
      </c>
      <c r="F5" s="162"/>
      <c r="G5" s="162"/>
      <c r="H5" s="4"/>
      <c r="I5" s="4"/>
      <c r="J5" s="4"/>
      <c r="K5" s="4"/>
      <c r="L5" s="5"/>
    </row>
    <row r="6" spans="1:12">
      <c r="A6" s="6"/>
      <c r="B6" s="7"/>
      <c r="C6" s="7"/>
      <c r="D6" s="8"/>
      <c r="E6" s="150" t="s">
        <v>4</v>
      </c>
      <c r="F6" s="150"/>
      <c r="G6" s="150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126" t="s">
        <v>80</v>
      </c>
      <c r="B25" s="25">
        <f t="shared" si="0"/>
        <v>0</v>
      </c>
      <c r="C25" s="25">
        <f t="shared" si="0"/>
        <v>0</v>
      </c>
      <c r="D25" s="25">
        <f>+D55+D85+D115</f>
        <v>0</v>
      </c>
      <c r="E25" s="25">
        <f t="shared" ref="E25:K25" si="11">+E55+E85+E115</f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28" t="s">
        <v>29</v>
      </c>
      <c r="B26" s="25">
        <f t="shared" si="0"/>
        <v>0</v>
      </c>
      <c r="C26" s="25">
        <f t="shared" si="0"/>
        <v>0</v>
      </c>
      <c r="D26" s="25">
        <f t="shared" ref="D26:K28" si="12">+D56+D86</f>
        <v>0</v>
      </c>
      <c r="E26" s="25">
        <f t="shared" si="12"/>
        <v>0</v>
      </c>
      <c r="F26" s="25">
        <f t="shared" si="12"/>
        <v>0</v>
      </c>
      <c r="G26" s="25">
        <f t="shared" si="12"/>
        <v>0</v>
      </c>
      <c r="H26" s="25">
        <f t="shared" si="12"/>
        <v>0</v>
      </c>
      <c r="I26" s="25">
        <f t="shared" si="12"/>
        <v>0</v>
      </c>
      <c r="J26" s="25">
        <f t="shared" si="12"/>
        <v>0</v>
      </c>
      <c r="K26" s="25">
        <f t="shared" si="12"/>
        <v>0</v>
      </c>
      <c r="L26" s="37" t="str">
        <f t="shared" si="3"/>
        <v/>
      </c>
    </row>
    <row r="27" spans="1:12" ht="19.5" thickBot="1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2"/>
        <v>0</v>
      </c>
      <c r="E27" s="25">
        <f t="shared" si="12"/>
        <v>0</v>
      </c>
      <c r="F27" s="25">
        <f t="shared" si="12"/>
        <v>0</v>
      </c>
      <c r="G27" s="25">
        <f t="shared" si="12"/>
        <v>0</v>
      </c>
      <c r="H27" s="25">
        <f t="shared" si="12"/>
        <v>0</v>
      </c>
      <c r="I27" s="25">
        <f t="shared" si="12"/>
        <v>0</v>
      </c>
      <c r="J27" s="25">
        <f t="shared" si="12"/>
        <v>0</v>
      </c>
      <c r="K27" s="25">
        <f t="shared" si="12"/>
        <v>0</v>
      </c>
      <c r="L27" s="37" t="str">
        <f t="shared" si="3"/>
        <v/>
      </c>
    </row>
    <row r="28" spans="1:12" ht="19.5" hidden="1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2"/>
        <v>0</v>
      </c>
      <c r="E28" s="25">
        <f t="shared" si="12"/>
        <v>0</v>
      </c>
      <c r="F28" s="25">
        <f t="shared" si="12"/>
        <v>0</v>
      </c>
      <c r="G28" s="25">
        <f t="shared" si="12"/>
        <v>0</v>
      </c>
      <c r="H28" s="25">
        <f t="shared" si="12"/>
        <v>0</v>
      </c>
      <c r="I28" s="25">
        <f t="shared" si="12"/>
        <v>0</v>
      </c>
      <c r="J28" s="25">
        <f t="shared" si="12"/>
        <v>0</v>
      </c>
      <c r="K28" s="25">
        <f t="shared" si="12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3">+B16+B11</f>
        <v>0</v>
      </c>
      <c r="C29" s="30">
        <f t="shared" si="13"/>
        <v>0</v>
      </c>
      <c r="D29" s="30">
        <f t="shared" si="13"/>
        <v>0</v>
      </c>
      <c r="E29" s="30">
        <f t="shared" si="13"/>
        <v>0</v>
      </c>
      <c r="F29" s="30">
        <f t="shared" si="13"/>
        <v>0</v>
      </c>
      <c r="G29" s="30">
        <f t="shared" si="13"/>
        <v>0</v>
      </c>
      <c r="H29" s="30">
        <f t="shared" si="13"/>
        <v>0</v>
      </c>
      <c r="I29" s="30">
        <f t="shared" si="13"/>
        <v>0</v>
      </c>
      <c r="J29" s="30">
        <f t="shared" si="13"/>
        <v>0</v>
      </c>
      <c r="K29" s="30">
        <f t="shared" si="13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">
        <v>33</v>
      </c>
      <c r="B35" s="160"/>
      <c r="C35" s="160"/>
      <c r="D35" s="161"/>
      <c r="E35" s="162" t="s">
        <v>3</v>
      </c>
      <c r="F35" s="162"/>
      <c r="G35" s="162"/>
      <c r="H35" s="4"/>
      <c r="I35" s="4"/>
      <c r="J35" s="4"/>
      <c r="K35" s="4"/>
      <c r="L35" s="5"/>
    </row>
    <row r="36" spans="1:12">
      <c r="A36" s="6"/>
      <c r="B36" s="7"/>
      <c r="C36" s="7"/>
      <c r="D36" s="8"/>
      <c r="E36" s="150" t="s">
        <v>4</v>
      </c>
      <c r="F36" s="150"/>
      <c r="G36" s="150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4">+D41+F41+H41+J41</f>
        <v>0</v>
      </c>
      <c r="C41" s="22">
        <f t="shared" si="14"/>
        <v>0</v>
      </c>
      <c r="D41" s="22">
        <f t="shared" ref="D41:K41" si="15">SUM(D42:D44)</f>
        <v>0</v>
      </c>
      <c r="E41" s="22">
        <f t="shared" si="15"/>
        <v>0</v>
      </c>
      <c r="F41" s="22">
        <f t="shared" si="15"/>
        <v>0</v>
      </c>
      <c r="G41" s="22">
        <f t="shared" si="15"/>
        <v>0</v>
      </c>
      <c r="H41" s="22">
        <f t="shared" si="15"/>
        <v>0</v>
      </c>
      <c r="I41" s="22">
        <f t="shared" si="15"/>
        <v>0</v>
      </c>
      <c r="J41" s="22">
        <f t="shared" si="15"/>
        <v>0</v>
      </c>
      <c r="K41" s="22">
        <f t="shared" si="15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4"/>
        <v>0</v>
      </c>
      <c r="C42" s="25">
        <f t="shared" si="14"/>
        <v>0</v>
      </c>
      <c r="D42" s="25">
        <f t="shared" ref="D42:K44" si="16">+D132+D161+D190</f>
        <v>0</v>
      </c>
      <c r="E42" s="25">
        <f t="shared" si="16"/>
        <v>0</v>
      </c>
      <c r="F42" s="25">
        <f t="shared" si="16"/>
        <v>0</v>
      </c>
      <c r="G42" s="25">
        <f t="shared" si="16"/>
        <v>0</v>
      </c>
      <c r="H42" s="25">
        <f t="shared" si="16"/>
        <v>0</v>
      </c>
      <c r="I42" s="25">
        <f t="shared" si="16"/>
        <v>0</v>
      </c>
      <c r="J42" s="25">
        <f t="shared" si="16"/>
        <v>0</v>
      </c>
      <c r="K42" s="25">
        <f t="shared" si="16"/>
        <v>0</v>
      </c>
      <c r="L42" s="37" t="str">
        <f t="shared" ref="L42:L59" si="17">IF(C42&gt;0,FIXED(C42/B42*100,2),"")</f>
        <v/>
      </c>
    </row>
    <row r="43" spans="1:12">
      <c r="A43" s="24" t="s">
        <v>18</v>
      </c>
      <c r="B43" s="25">
        <f t="shared" si="14"/>
        <v>0</v>
      </c>
      <c r="C43" s="25">
        <f t="shared" si="14"/>
        <v>0</v>
      </c>
      <c r="D43" s="25">
        <f t="shared" si="16"/>
        <v>0</v>
      </c>
      <c r="E43" s="25">
        <f t="shared" si="16"/>
        <v>0</v>
      </c>
      <c r="F43" s="25">
        <f t="shared" si="16"/>
        <v>0</v>
      </c>
      <c r="G43" s="25">
        <f t="shared" si="16"/>
        <v>0</v>
      </c>
      <c r="H43" s="25">
        <f t="shared" si="16"/>
        <v>0</v>
      </c>
      <c r="I43" s="25">
        <f t="shared" si="16"/>
        <v>0</v>
      </c>
      <c r="J43" s="25">
        <f t="shared" si="16"/>
        <v>0</v>
      </c>
      <c r="K43" s="25">
        <f t="shared" si="16"/>
        <v>0</v>
      </c>
      <c r="L43" s="37" t="str">
        <f t="shared" si="17"/>
        <v/>
      </c>
    </row>
    <row r="44" spans="1:12">
      <c r="A44" s="24" t="s">
        <v>140</v>
      </c>
      <c r="B44" s="25">
        <f t="shared" si="14"/>
        <v>0</v>
      </c>
      <c r="C44" s="25">
        <f t="shared" si="14"/>
        <v>0</v>
      </c>
      <c r="D44" s="25">
        <f t="shared" si="16"/>
        <v>0</v>
      </c>
      <c r="E44" s="25">
        <f t="shared" si="16"/>
        <v>0</v>
      </c>
      <c r="F44" s="25">
        <f t="shared" si="16"/>
        <v>0</v>
      </c>
      <c r="G44" s="25">
        <f t="shared" si="16"/>
        <v>0</v>
      </c>
      <c r="H44" s="25">
        <f t="shared" si="16"/>
        <v>0</v>
      </c>
      <c r="I44" s="25">
        <f t="shared" si="16"/>
        <v>0</v>
      </c>
      <c r="J44" s="25">
        <f t="shared" si="16"/>
        <v>0</v>
      </c>
      <c r="K44" s="25">
        <f t="shared" si="16"/>
        <v>0</v>
      </c>
      <c r="L44" s="37" t="str">
        <f t="shared" si="17"/>
        <v/>
      </c>
    </row>
    <row r="45" spans="1:12">
      <c r="A45" s="21" t="s">
        <v>19</v>
      </c>
      <c r="B45" s="22">
        <f t="shared" si="14"/>
        <v>0</v>
      </c>
      <c r="C45" s="22">
        <f t="shared" si="14"/>
        <v>0</v>
      </c>
      <c r="D45" s="22">
        <f t="shared" ref="D45:K45" si="18">+D46</f>
        <v>0</v>
      </c>
      <c r="E45" s="22">
        <f t="shared" si="18"/>
        <v>0</v>
      </c>
      <c r="F45" s="22">
        <f t="shared" si="18"/>
        <v>0</v>
      </c>
      <c r="G45" s="22">
        <f t="shared" si="18"/>
        <v>0</v>
      </c>
      <c r="H45" s="22">
        <f t="shared" si="18"/>
        <v>0</v>
      </c>
      <c r="I45" s="22">
        <f t="shared" si="18"/>
        <v>0</v>
      </c>
      <c r="J45" s="22">
        <f t="shared" si="18"/>
        <v>0</v>
      </c>
      <c r="K45" s="22">
        <f t="shared" si="18"/>
        <v>0</v>
      </c>
      <c r="L45" s="23" t="str">
        <f t="shared" si="17"/>
        <v/>
      </c>
    </row>
    <row r="46" spans="1:12">
      <c r="A46" s="21" t="s">
        <v>20</v>
      </c>
      <c r="B46" s="22">
        <f t="shared" si="14"/>
        <v>0</v>
      </c>
      <c r="C46" s="22">
        <f t="shared" si="14"/>
        <v>0</v>
      </c>
      <c r="D46" s="22">
        <f t="shared" ref="D46:K46" si="19">+D47+D50+D51+D54</f>
        <v>0</v>
      </c>
      <c r="E46" s="22">
        <f t="shared" si="19"/>
        <v>0</v>
      </c>
      <c r="F46" s="22">
        <f t="shared" si="19"/>
        <v>0</v>
      </c>
      <c r="G46" s="22">
        <f t="shared" si="19"/>
        <v>0</v>
      </c>
      <c r="H46" s="22">
        <f t="shared" si="19"/>
        <v>0</v>
      </c>
      <c r="I46" s="22">
        <f t="shared" si="19"/>
        <v>0</v>
      </c>
      <c r="J46" s="22">
        <f t="shared" si="19"/>
        <v>0</v>
      </c>
      <c r="K46" s="22">
        <f t="shared" si="19"/>
        <v>0</v>
      </c>
      <c r="L46" s="23" t="str">
        <f t="shared" si="17"/>
        <v/>
      </c>
    </row>
    <row r="47" spans="1:12">
      <c r="A47" s="21" t="s">
        <v>21</v>
      </c>
      <c r="B47" s="22">
        <f t="shared" si="14"/>
        <v>0</v>
      </c>
      <c r="C47" s="22">
        <f t="shared" si="14"/>
        <v>0</v>
      </c>
      <c r="D47" s="22">
        <f t="shared" ref="D47:K47" si="20">+D48+D49</f>
        <v>0</v>
      </c>
      <c r="E47" s="22">
        <f t="shared" si="20"/>
        <v>0</v>
      </c>
      <c r="F47" s="22">
        <f t="shared" si="20"/>
        <v>0</v>
      </c>
      <c r="G47" s="22">
        <f t="shared" si="20"/>
        <v>0</v>
      </c>
      <c r="H47" s="22">
        <f t="shared" si="20"/>
        <v>0</v>
      </c>
      <c r="I47" s="22">
        <f t="shared" si="20"/>
        <v>0</v>
      </c>
      <c r="J47" s="22">
        <f t="shared" si="20"/>
        <v>0</v>
      </c>
      <c r="K47" s="22">
        <f t="shared" si="20"/>
        <v>0</v>
      </c>
      <c r="L47" s="23" t="str">
        <f t="shared" si="17"/>
        <v/>
      </c>
    </row>
    <row r="48" spans="1:12">
      <c r="A48" s="24" t="s">
        <v>22</v>
      </c>
      <c r="B48" s="25">
        <f t="shared" si="14"/>
        <v>0</v>
      </c>
      <c r="C48" s="25">
        <f t="shared" si="14"/>
        <v>0</v>
      </c>
      <c r="D48" s="25">
        <f t="shared" ref="D48:K50" si="21">+D138+D167+D196</f>
        <v>0</v>
      </c>
      <c r="E48" s="25">
        <f t="shared" si="21"/>
        <v>0</v>
      </c>
      <c r="F48" s="25">
        <f t="shared" si="21"/>
        <v>0</v>
      </c>
      <c r="G48" s="25">
        <f t="shared" si="21"/>
        <v>0</v>
      </c>
      <c r="H48" s="25">
        <f t="shared" si="21"/>
        <v>0</v>
      </c>
      <c r="I48" s="25">
        <f t="shared" si="21"/>
        <v>0</v>
      </c>
      <c r="J48" s="25">
        <f t="shared" si="21"/>
        <v>0</v>
      </c>
      <c r="K48" s="25">
        <f t="shared" si="21"/>
        <v>0</v>
      </c>
      <c r="L48" s="37" t="str">
        <f t="shared" si="17"/>
        <v/>
      </c>
    </row>
    <row r="49" spans="1:12">
      <c r="A49" s="26" t="s">
        <v>23</v>
      </c>
      <c r="B49" s="25">
        <f t="shared" si="14"/>
        <v>0</v>
      </c>
      <c r="C49" s="25">
        <f t="shared" si="14"/>
        <v>0</v>
      </c>
      <c r="D49" s="25">
        <f t="shared" si="21"/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7"/>
        <v/>
      </c>
    </row>
    <row r="50" spans="1:12">
      <c r="A50" s="24" t="s">
        <v>141</v>
      </c>
      <c r="B50" s="25">
        <f t="shared" si="14"/>
        <v>0</v>
      </c>
      <c r="C50" s="25">
        <f t="shared" si="14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7"/>
        <v/>
      </c>
    </row>
    <row r="51" spans="1:12">
      <c r="A51" s="21" t="s">
        <v>24</v>
      </c>
      <c r="B51" s="22">
        <f t="shared" si="14"/>
        <v>0</v>
      </c>
      <c r="C51" s="22">
        <f t="shared" si="14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7"/>
        <v/>
      </c>
    </row>
    <row r="52" spans="1:12">
      <c r="A52" s="28" t="s">
        <v>25</v>
      </c>
      <c r="B52" s="25">
        <f t="shared" si="14"/>
        <v>0</v>
      </c>
      <c r="C52" s="25">
        <f t="shared" si="14"/>
        <v>0</v>
      </c>
      <c r="D52" s="25">
        <f t="shared" ref="D52:K53" si="23">+D142+D171+D200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7"/>
        <v/>
      </c>
    </row>
    <row r="53" spans="1:12">
      <c r="A53" s="28" t="s">
        <v>26</v>
      </c>
      <c r="B53" s="25">
        <f t="shared" si="14"/>
        <v>0</v>
      </c>
      <c r="C53" s="25">
        <f t="shared" si="14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7"/>
        <v/>
      </c>
    </row>
    <row r="54" spans="1:12">
      <c r="A54" s="21" t="s">
        <v>27</v>
      </c>
      <c r="B54" s="22">
        <f t="shared" si="14"/>
        <v>0</v>
      </c>
      <c r="C54" s="22">
        <f t="shared" si="14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7"/>
        <v/>
      </c>
    </row>
    <row r="55" spans="1:12">
      <c r="A55" s="28" t="s">
        <v>28</v>
      </c>
      <c r="B55" s="25">
        <f t="shared" si="14"/>
        <v>0</v>
      </c>
      <c r="C55" s="25">
        <f t="shared" si="14"/>
        <v>0</v>
      </c>
      <c r="D55" s="25">
        <f t="shared" ref="D55:K58" si="25">+D145+D174+D203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7"/>
        <v/>
      </c>
    </row>
    <row r="56" spans="1:12">
      <c r="A56" s="28" t="s">
        <v>29</v>
      </c>
      <c r="B56" s="25">
        <f t="shared" si="14"/>
        <v>0</v>
      </c>
      <c r="C56" s="25">
        <f t="shared" si="14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7"/>
        <v/>
      </c>
    </row>
    <row r="57" spans="1:12" ht="32.25" customHeight="1" thickBot="1">
      <c r="A57" s="28" t="s">
        <v>30</v>
      </c>
      <c r="B57" s="25">
        <f t="shared" si="14"/>
        <v>0</v>
      </c>
      <c r="C57" s="25">
        <f t="shared" si="14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7"/>
        <v/>
      </c>
    </row>
    <row r="58" spans="1:12" ht="19.5" hidden="1" thickBot="1">
      <c r="A58" s="28" t="s">
        <v>31</v>
      </c>
      <c r="B58" s="25">
        <f t="shared" si="14"/>
        <v>0</v>
      </c>
      <c r="C58" s="25">
        <f t="shared" si="14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7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7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">
        <v>33</v>
      </c>
      <c r="B65" s="160"/>
      <c r="C65" s="160"/>
      <c r="D65" s="161"/>
      <c r="E65" s="162" t="s">
        <v>3</v>
      </c>
      <c r="F65" s="162"/>
      <c r="G65" s="162"/>
      <c r="H65" s="4"/>
      <c r="I65" s="4"/>
      <c r="J65" s="4"/>
      <c r="K65" s="4"/>
      <c r="L65" s="5"/>
    </row>
    <row r="66" spans="1:12">
      <c r="A66" s="6"/>
      <c r="B66" s="7"/>
      <c r="C66" s="7"/>
      <c r="D66" s="8"/>
      <c r="E66" s="150" t="s">
        <v>4</v>
      </c>
      <c r="F66" s="150"/>
      <c r="G66" s="150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B88" si="27">+D71+F71+H71+J71</f>
        <v>0</v>
      </c>
      <c r="C71" s="22">
        <f t="shared" ref="C71:C88" si="28">+E71+G71+I71+K71</f>
        <v>0</v>
      </c>
      <c r="D71" s="22">
        <f t="shared" ref="D71:K71" si="29">SUM(D72:D74)</f>
        <v>0</v>
      </c>
      <c r="E71" s="22">
        <f t="shared" si="29"/>
        <v>0</v>
      </c>
      <c r="F71" s="22">
        <f t="shared" si="29"/>
        <v>0</v>
      </c>
      <c r="G71" s="22">
        <f t="shared" si="29"/>
        <v>0</v>
      </c>
      <c r="H71" s="22">
        <f t="shared" si="29"/>
        <v>0</v>
      </c>
      <c r="I71" s="22">
        <f t="shared" si="29"/>
        <v>0</v>
      </c>
      <c r="J71" s="22">
        <f t="shared" si="29"/>
        <v>0</v>
      </c>
      <c r="K71" s="22">
        <f t="shared" si="29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8"/>
        <v>0</v>
      </c>
      <c r="D72" s="25">
        <f t="shared" ref="D72:K74" si="30">+D220+D249</f>
        <v>0</v>
      </c>
      <c r="E72" s="25">
        <f t="shared" si="30"/>
        <v>0</v>
      </c>
      <c r="F72" s="25">
        <f t="shared" si="30"/>
        <v>0</v>
      </c>
      <c r="G72" s="25">
        <f t="shared" si="30"/>
        <v>0</v>
      </c>
      <c r="H72" s="25">
        <f t="shared" si="30"/>
        <v>0</v>
      </c>
      <c r="I72" s="25">
        <f t="shared" si="30"/>
        <v>0</v>
      </c>
      <c r="J72" s="25">
        <f t="shared" si="30"/>
        <v>0</v>
      </c>
      <c r="K72" s="25">
        <f t="shared" si="30"/>
        <v>0</v>
      </c>
      <c r="L72" s="37" t="str">
        <f t="shared" ref="L72:L89" si="31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8"/>
        <v>0</v>
      </c>
      <c r="D73" s="25">
        <f t="shared" si="30"/>
        <v>0</v>
      </c>
      <c r="E73" s="25">
        <f t="shared" si="30"/>
        <v>0</v>
      </c>
      <c r="F73" s="25">
        <f t="shared" si="30"/>
        <v>0</v>
      </c>
      <c r="G73" s="25">
        <f t="shared" si="30"/>
        <v>0</v>
      </c>
      <c r="H73" s="25">
        <f t="shared" si="30"/>
        <v>0</v>
      </c>
      <c r="I73" s="25">
        <f t="shared" si="30"/>
        <v>0</v>
      </c>
      <c r="J73" s="25">
        <f t="shared" si="30"/>
        <v>0</v>
      </c>
      <c r="K73" s="25">
        <f t="shared" si="30"/>
        <v>0</v>
      </c>
      <c r="L73" s="37" t="str">
        <f t="shared" si="31"/>
        <v/>
      </c>
    </row>
    <row r="74" spans="1:12">
      <c r="A74" s="24" t="s">
        <v>140</v>
      </c>
      <c r="B74" s="25">
        <f t="shared" si="27"/>
        <v>0</v>
      </c>
      <c r="C74" s="25">
        <f t="shared" si="28"/>
        <v>0</v>
      </c>
      <c r="D74" s="25">
        <f t="shared" si="30"/>
        <v>0</v>
      </c>
      <c r="E74" s="25">
        <f t="shared" si="30"/>
        <v>0</v>
      </c>
      <c r="F74" s="25">
        <f t="shared" si="30"/>
        <v>0</v>
      </c>
      <c r="G74" s="25">
        <f t="shared" si="30"/>
        <v>0</v>
      </c>
      <c r="H74" s="25">
        <f t="shared" si="30"/>
        <v>0</v>
      </c>
      <c r="I74" s="25">
        <f t="shared" si="30"/>
        <v>0</v>
      </c>
      <c r="J74" s="25">
        <f t="shared" si="30"/>
        <v>0</v>
      </c>
      <c r="K74" s="25">
        <f t="shared" si="30"/>
        <v>0</v>
      </c>
      <c r="L74" s="37" t="str">
        <f t="shared" si="31"/>
        <v/>
      </c>
    </row>
    <row r="75" spans="1:12">
      <c r="A75" s="21" t="s">
        <v>19</v>
      </c>
      <c r="B75" s="22">
        <f t="shared" si="27"/>
        <v>0</v>
      </c>
      <c r="C75" s="22">
        <f t="shared" si="28"/>
        <v>0</v>
      </c>
      <c r="D75" s="22">
        <f t="shared" ref="D75:K75" si="32">+D76</f>
        <v>0</v>
      </c>
      <c r="E75" s="22">
        <f t="shared" si="32"/>
        <v>0</v>
      </c>
      <c r="F75" s="22">
        <f t="shared" si="32"/>
        <v>0</v>
      </c>
      <c r="G75" s="22">
        <f t="shared" si="32"/>
        <v>0</v>
      </c>
      <c r="H75" s="22">
        <f t="shared" si="32"/>
        <v>0</v>
      </c>
      <c r="I75" s="22">
        <f t="shared" si="32"/>
        <v>0</v>
      </c>
      <c r="J75" s="22">
        <f t="shared" si="32"/>
        <v>0</v>
      </c>
      <c r="K75" s="22">
        <f t="shared" si="32"/>
        <v>0</v>
      </c>
      <c r="L75" s="23" t="str">
        <f t="shared" si="31"/>
        <v/>
      </c>
    </row>
    <row r="76" spans="1:12">
      <c r="A76" s="21" t="s">
        <v>20</v>
      </c>
      <c r="B76" s="22">
        <f t="shared" si="27"/>
        <v>0</v>
      </c>
      <c r="C76" s="22">
        <f t="shared" si="28"/>
        <v>0</v>
      </c>
      <c r="D76" s="22">
        <f t="shared" ref="D76:K76" si="33">+D77+D80+D81+D84</f>
        <v>0</v>
      </c>
      <c r="E76" s="22">
        <f t="shared" si="33"/>
        <v>0</v>
      </c>
      <c r="F76" s="22">
        <f t="shared" si="33"/>
        <v>0</v>
      </c>
      <c r="G76" s="22">
        <f t="shared" si="33"/>
        <v>0</v>
      </c>
      <c r="H76" s="22">
        <f t="shared" si="33"/>
        <v>0</v>
      </c>
      <c r="I76" s="22">
        <f t="shared" si="33"/>
        <v>0</v>
      </c>
      <c r="J76" s="22">
        <f t="shared" si="33"/>
        <v>0</v>
      </c>
      <c r="K76" s="22">
        <f t="shared" si="33"/>
        <v>0</v>
      </c>
      <c r="L76" s="23" t="str">
        <f t="shared" si="31"/>
        <v/>
      </c>
    </row>
    <row r="77" spans="1:12">
      <c r="A77" s="21" t="s">
        <v>21</v>
      </c>
      <c r="B77" s="22">
        <f t="shared" si="27"/>
        <v>0</v>
      </c>
      <c r="C77" s="22">
        <f t="shared" si="28"/>
        <v>0</v>
      </c>
      <c r="D77" s="22">
        <f t="shared" ref="D77:K77" si="34">+D78+D79</f>
        <v>0</v>
      </c>
      <c r="E77" s="22">
        <f t="shared" si="34"/>
        <v>0</v>
      </c>
      <c r="F77" s="22">
        <f t="shared" si="34"/>
        <v>0</v>
      </c>
      <c r="G77" s="22">
        <f t="shared" si="34"/>
        <v>0</v>
      </c>
      <c r="H77" s="22">
        <f t="shared" si="34"/>
        <v>0</v>
      </c>
      <c r="I77" s="22">
        <f t="shared" si="34"/>
        <v>0</v>
      </c>
      <c r="J77" s="22">
        <f t="shared" si="34"/>
        <v>0</v>
      </c>
      <c r="K77" s="22">
        <f t="shared" si="34"/>
        <v>0</v>
      </c>
      <c r="L77" s="23" t="str">
        <f t="shared" si="31"/>
        <v/>
      </c>
    </row>
    <row r="78" spans="1:12">
      <c r="A78" s="24" t="s">
        <v>22</v>
      </c>
      <c r="B78" s="25">
        <f t="shared" si="27"/>
        <v>0</v>
      </c>
      <c r="C78" s="25">
        <f t="shared" si="28"/>
        <v>0</v>
      </c>
      <c r="D78" s="25">
        <f t="shared" ref="D78:K80" si="35">+D226+D255</f>
        <v>0</v>
      </c>
      <c r="E78" s="25">
        <f t="shared" si="35"/>
        <v>0</v>
      </c>
      <c r="F78" s="25">
        <f t="shared" si="35"/>
        <v>0</v>
      </c>
      <c r="G78" s="25">
        <f t="shared" si="35"/>
        <v>0</v>
      </c>
      <c r="H78" s="25">
        <f t="shared" si="35"/>
        <v>0</v>
      </c>
      <c r="I78" s="25">
        <f t="shared" si="35"/>
        <v>0</v>
      </c>
      <c r="J78" s="25">
        <f t="shared" si="35"/>
        <v>0</v>
      </c>
      <c r="K78" s="25">
        <f t="shared" si="35"/>
        <v>0</v>
      </c>
      <c r="L78" s="37" t="str">
        <f t="shared" si="31"/>
        <v/>
      </c>
    </row>
    <row r="79" spans="1:12">
      <c r="A79" s="26" t="s">
        <v>23</v>
      </c>
      <c r="B79" s="25">
        <f t="shared" si="27"/>
        <v>0</v>
      </c>
      <c r="C79" s="25">
        <f t="shared" si="28"/>
        <v>0</v>
      </c>
      <c r="D79" s="25">
        <f t="shared" si="35"/>
        <v>0</v>
      </c>
      <c r="E79" s="25">
        <f t="shared" si="35"/>
        <v>0</v>
      </c>
      <c r="F79" s="25">
        <f t="shared" si="35"/>
        <v>0</v>
      </c>
      <c r="G79" s="25">
        <f t="shared" si="35"/>
        <v>0</v>
      </c>
      <c r="H79" s="25">
        <f t="shared" si="35"/>
        <v>0</v>
      </c>
      <c r="I79" s="25">
        <f t="shared" si="35"/>
        <v>0</v>
      </c>
      <c r="J79" s="25">
        <f t="shared" si="35"/>
        <v>0</v>
      </c>
      <c r="K79" s="25">
        <f t="shared" si="35"/>
        <v>0</v>
      </c>
      <c r="L79" s="37" t="str">
        <f t="shared" si="31"/>
        <v/>
      </c>
    </row>
    <row r="80" spans="1:12">
      <c r="A80" s="24" t="s">
        <v>141</v>
      </c>
      <c r="B80" s="25">
        <f t="shared" si="27"/>
        <v>0</v>
      </c>
      <c r="C80" s="25">
        <f t="shared" si="28"/>
        <v>0</v>
      </c>
      <c r="D80" s="25">
        <f t="shared" si="35"/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1"/>
        <v/>
      </c>
    </row>
    <row r="81" spans="1:12">
      <c r="A81" s="21" t="s">
        <v>24</v>
      </c>
      <c r="B81" s="22">
        <f t="shared" si="27"/>
        <v>0</v>
      </c>
      <c r="C81" s="22">
        <f t="shared" si="28"/>
        <v>0</v>
      </c>
      <c r="D81" s="22">
        <f t="shared" ref="D81:K81" si="36">+D82+D83</f>
        <v>0</v>
      </c>
      <c r="E81" s="22">
        <f t="shared" si="36"/>
        <v>0</v>
      </c>
      <c r="F81" s="22">
        <f t="shared" si="36"/>
        <v>0</v>
      </c>
      <c r="G81" s="22">
        <f t="shared" si="36"/>
        <v>0</v>
      </c>
      <c r="H81" s="22">
        <f t="shared" si="36"/>
        <v>0</v>
      </c>
      <c r="I81" s="22">
        <f t="shared" si="36"/>
        <v>0</v>
      </c>
      <c r="J81" s="22">
        <f t="shared" si="36"/>
        <v>0</v>
      </c>
      <c r="K81" s="22">
        <f t="shared" si="36"/>
        <v>0</v>
      </c>
      <c r="L81" s="23" t="str">
        <f t="shared" si="31"/>
        <v/>
      </c>
    </row>
    <row r="82" spans="1:12">
      <c r="A82" s="28" t="s">
        <v>25</v>
      </c>
      <c r="B82" s="25">
        <f t="shared" si="27"/>
        <v>0</v>
      </c>
      <c r="C82" s="25">
        <f t="shared" si="28"/>
        <v>0</v>
      </c>
      <c r="D82" s="25">
        <f t="shared" ref="D82:K83" si="37">+D230+D259</f>
        <v>0</v>
      </c>
      <c r="E82" s="25">
        <f t="shared" si="37"/>
        <v>0</v>
      </c>
      <c r="F82" s="25">
        <f t="shared" si="37"/>
        <v>0</v>
      </c>
      <c r="G82" s="25">
        <f t="shared" si="37"/>
        <v>0</v>
      </c>
      <c r="H82" s="25">
        <f t="shared" si="37"/>
        <v>0</v>
      </c>
      <c r="I82" s="25">
        <f t="shared" si="37"/>
        <v>0</v>
      </c>
      <c r="J82" s="25">
        <f t="shared" si="37"/>
        <v>0</v>
      </c>
      <c r="K82" s="25">
        <f t="shared" si="37"/>
        <v>0</v>
      </c>
      <c r="L82" s="37" t="str">
        <f t="shared" si="31"/>
        <v/>
      </c>
    </row>
    <row r="83" spans="1:12">
      <c r="A83" s="28" t="s">
        <v>26</v>
      </c>
      <c r="B83" s="25">
        <f t="shared" si="27"/>
        <v>0</v>
      </c>
      <c r="C83" s="25">
        <f t="shared" si="28"/>
        <v>0</v>
      </c>
      <c r="D83" s="25">
        <f t="shared" si="37"/>
        <v>0</v>
      </c>
      <c r="E83" s="25">
        <f t="shared" si="37"/>
        <v>0</v>
      </c>
      <c r="F83" s="25">
        <f t="shared" si="37"/>
        <v>0</v>
      </c>
      <c r="G83" s="25">
        <f t="shared" si="37"/>
        <v>0</v>
      </c>
      <c r="H83" s="25">
        <f t="shared" si="37"/>
        <v>0</v>
      </c>
      <c r="I83" s="25">
        <f t="shared" si="37"/>
        <v>0</v>
      </c>
      <c r="J83" s="25">
        <f t="shared" si="37"/>
        <v>0</v>
      </c>
      <c r="K83" s="25">
        <f t="shared" si="37"/>
        <v>0</v>
      </c>
      <c r="L83" s="37" t="str">
        <f t="shared" si="31"/>
        <v/>
      </c>
    </row>
    <row r="84" spans="1:12">
      <c r="A84" s="21" t="s">
        <v>27</v>
      </c>
      <c r="B84" s="22">
        <f t="shared" si="27"/>
        <v>0</v>
      </c>
      <c r="C84" s="22">
        <f t="shared" si="28"/>
        <v>0</v>
      </c>
      <c r="D84" s="22">
        <f t="shared" ref="D84:K84" si="38">SUM(D85:D88)</f>
        <v>0</v>
      </c>
      <c r="E84" s="22">
        <f t="shared" si="38"/>
        <v>0</v>
      </c>
      <c r="F84" s="22">
        <f t="shared" si="38"/>
        <v>0</v>
      </c>
      <c r="G84" s="22">
        <f t="shared" si="38"/>
        <v>0</v>
      </c>
      <c r="H84" s="22">
        <f t="shared" si="38"/>
        <v>0</v>
      </c>
      <c r="I84" s="22">
        <f t="shared" si="38"/>
        <v>0</v>
      </c>
      <c r="J84" s="22">
        <f t="shared" si="38"/>
        <v>0</v>
      </c>
      <c r="K84" s="22">
        <f t="shared" si="38"/>
        <v>0</v>
      </c>
      <c r="L84" s="23" t="str">
        <f t="shared" si="31"/>
        <v/>
      </c>
    </row>
    <row r="85" spans="1:12">
      <c r="A85" s="28" t="s">
        <v>28</v>
      </c>
      <c r="B85" s="25">
        <f t="shared" si="27"/>
        <v>0</v>
      </c>
      <c r="C85" s="25">
        <f t="shared" si="28"/>
        <v>0</v>
      </c>
      <c r="D85" s="25">
        <f t="shared" ref="D85:K88" si="39">+D233+D262</f>
        <v>0</v>
      </c>
      <c r="E85" s="25">
        <f t="shared" si="39"/>
        <v>0</v>
      </c>
      <c r="F85" s="25">
        <f t="shared" si="39"/>
        <v>0</v>
      </c>
      <c r="G85" s="25">
        <f t="shared" si="39"/>
        <v>0</v>
      </c>
      <c r="H85" s="25">
        <f t="shared" si="39"/>
        <v>0</v>
      </c>
      <c r="I85" s="25">
        <f t="shared" si="39"/>
        <v>0</v>
      </c>
      <c r="J85" s="25">
        <f t="shared" si="39"/>
        <v>0</v>
      </c>
      <c r="K85" s="25">
        <f t="shared" si="39"/>
        <v>0</v>
      </c>
      <c r="L85" s="37" t="str">
        <f t="shared" si="31"/>
        <v/>
      </c>
    </row>
    <row r="86" spans="1:12" ht="31.5" customHeight="1" thickBot="1">
      <c r="A86" s="28" t="s">
        <v>29</v>
      </c>
      <c r="B86" s="25">
        <f t="shared" si="27"/>
        <v>0</v>
      </c>
      <c r="C86" s="25">
        <f t="shared" si="28"/>
        <v>0</v>
      </c>
      <c r="D86" s="25">
        <f t="shared" si="39"/>
        <v>0</v>
      </c>
      <c r="E86" s="25">
        <f t="shared" si="39"/>
        <v>0</v>
      </c>
      <c r="F86" s="25">
        <f t="shared" si="39"/>
        <v>0</v>
      </c>
      <c r="G86" s="25">
        <f t="shared" si="39"/>
        <v>0</v>
      </c>
      <c r="H86" s="25">
        <f t="shared" si="39"/>
        <v>0</v>
      </c>
      <c r="I86" s="25">
        <f t="shared" si="39"/>
        <v>0</v>
      </c>
      <c r="J86" s="25">
        <f t="shared" si="39"/>
        <v>0</v>
      </c>
      <c r="K86" s="25">
        <f t="shared" si="39"/>
        <v>0</v>
      </c>
      <c r="L86" s="37" t="str">
        <f t="shared" si="31"/>
        <v/>
      </c>
    </row>
    <row r="87" spans="1:12" ht="19.5" hidden="1" thickBot="1">
      <c r="A87" s="28" t="s">
        <v>30</v>
      </c>
      <c r="B87" s="25">
        <f t="shared" si="27"/>
        <v>0</v>
      </c>
      <c r="C87" s="25">
        <f t="shared" si="28"/>
        <v>0</v>
      </c>
      <c r="D87" s="25">
        <f t="shared" si="39"/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1"/>
        <v/>
      </c>
    </row>
    <row r="88" spans="1:12" ht="19.5" hidden="1" thickBot="1">
      <c r="A88" s="28" t="s">
        <v>31</v>
      </c>
      <c r="B88" s="25">
        <f t="shared" si="27"/>
        <v>0</v>
      </c>
      <c r="C88" s="25">
        <f t="shared" si="28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8" t="str">
        <f t="shared" si="31"/>
        <v/>
      </c>
    </row>
    <row r="89" spans="1:12">
      <c r="A89" s="29" t="s">
        <v>32</v>
      </c>
      <c r="B89" s="30">
        <f t="shared" ref="B89:K89" si="40">+B76+B71</f>
        <v>0</v>
      </c>
      <c r="C89" s="30">
        <f t="shared" si="40"/>
        <v>0</v>
      </c>
      <c r="D89" s="30">
        <f t="shared" si="40"/>
        <v>0</v>
      </c>
      <c r="E89" s="30">
        <f t="shared" si="40"/>
        <v>0</v>
      </c>
      <c r="F89" s="30">
        <f t="shared" si="40"/>
        <v>0</v>
      </c>
      <c r="G89" s="30">
        <f t="shared" si="40"/>
        <v>0</v>
      </c>
      <c r="H89" s="30">
        <f t="shared" si="40"/>
        <v>0</v>
      </c>
      <c r="I89" s="30">
        <f t="shared" si="40"/>
        <v>0</v>
      </c>
      <c r="J89" s="30">
        <f t="shared" si="40"/>
        <v>0</v>
      </c>
      <c r="K89" s="30">
        <f t="shared" si="40"/>
        <v>0</v>
      </c>
      <c r="L89" s="39" t="str">
        <f t="shared" si="31"/>
        <v/>
      </c>
    </row>
    <row r="90" spans="1:12">
      <c r="A90" s="106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97"/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">
        <v>36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">
        <v>33</v>
      </c>
      <c r="B95" s="160"/>
      <c r="C95" s="160"/>
      <c r="D95" s="161"/>
      <c r="E95" s="162" t="s">
        <v>3</v>
      </c>
      <c r="F95" s="162"/>
      <c r="G95" s="162"/>
      <c r="H95" s="105"/>
      <c r="I95" s="105"/>
      <c r="J95" s="105"/>
      <c r="K95" s="105"/>
      <c r="L95" s="5"/>
    </row>
    <row r="96" spans="1:12">
      <c r="A96" s="6" t="s">
        <v>109</v>
      </c>
      <c r="B96" s="7"/>
      <c r="C96" s="7"/>
      <c r="D96" s="8"/>
      <c r="E96" s="150" t="s">
        <v>4</v>
      </c>
      <c r="F96" s="150"/>
      <c r="G96" s="150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1">SUM(D102:D104)</f>
        <v>0</v>
      </c>
      <c r="E101" s="22">
        <f t="shared" si="41"/>
        <v>0</v>
      </c>
      <c r="F101" s="22">
        <f t="shared" si="41"/>
        <v>0</v>
      </c>
      <c r="G101" s="22">
        <f t="shared" si="41"/>
        <v>0</v>
      </c>
      <c r="H101" s="22">
        <f t="shared" si="41"/>
        <v>0</v>
      </c>
      <c r="I101" s="22">
        <f t="shared" si="41"/>
        <v>0</v>
      </c>
      <c r="J101" s="22">
        <f t="shared" si="41"/>
        <v>0</v>
      </c>
      <c r="K101" s="22">
        <f t="shared" si="41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B118" si="42">+D102+F102+H102+J102</f>
        <v>0</v>
      </c>
      <c r="C102" s="25">
        <f t="shared" ref="C102:C118" si="43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4">IF(C102&gt;0,FIXED(C102/B102*100,2),"")</f>
        <v/>
      </c>
    </row>
    <row r="103" spans="1:12">
      <c r="A103" s="24" t="s">
        <v>18</v>
      </c>
      <c r="B103" s="25">
        <f t="shared" si="42"/>
        <v>0</v>
      </c>
      <c r="C103" s="25">
        <f t="shared" si="43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4"/>
        <v/>
      </c>
    </row>
    <row r="104" spans="1:12">
      <c r="A104" s="24" t="s">
        <v>140</v>
      </c>
      <c r="B104" s="25">
        <f t="shared" si="42"/>
        <v>0</v>
      </c>
      <c r="C104" s="25">
        <f t="shared" si="43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44"/>
        <v/>
      </c>
    </row>
    <row r="105" spans="1:12">
      <c r="A105" s="21" t="s">
        <v>19</v>
      </c>
      <c r="B105" s="22">
        <f t="shared" si="42"/>
        <v>0</v>
      </c>
      <c r="C105" s="22">
        <f t="shared" si="43"/>
        <v>0</v>
      </c>
      <c r="D105" s="22">
        <f t="shared" ref="D105:K105" si="45">+D106</f>
        <v>0</v>
      </c>
      <c r="E105" s="22">
        <f t="shared" si="45"/>
        <v>0</v>
      </c>
      <c r="F105" s="22">
        <f t="shared" si="45"/>
        <v>0</v>
      </c>
      <c r="G105" s="22">
        <f t="shared" si="45"/>
        <v>0</v>
      </c>
      <c r="H105" s="22">
        <f t="shared" si="45"/>
        <v>0</v>
      </c>
      <c r="I105" s="22">
        <f t="shared" si="45"/>
        <v>0</v>
      </c>
      <c r="J105" s="22">
        <f t="shared" si="45"/>
        <v>0</v>
      </c>
      <c r="K105" s="22">
        <f t="shared" si="45"/>
        <v>0</v>
      </c>
      <c r="L105" s="23" t="str">
        <f t="shared" si="44"/>
        <v/>
      </c>
    </row>
    <row r="106" spans="1:12">
      <c r="A106" s="21" t="s">
        <v>20</v>
      </c>
      <c r="B106" s="22">
        <f t="shared" si="42"/>
        <v>0</v>
      </c>
      <c r="C106" s="22">
        <f t="shared" si="43"/>
        <v>0</v>
      </c>
      <c r="D106" s="22">
        <f t="shared" ref="D106:K106" si="46">+D107+D110+D111+D114</f>
        <v>0</v>
      </c>
      <c r="E106" s="22">
        <f t="shared" si="46"/>
        <v>0</v>
      </c>
      <c r="F106" s="22">
        <f t="shared" si="46"/>
        <v>0</v>
      </c>
      <c r="G106" s="22">
        <f t="shared" si="46"/>
        <v>0</v>
      </c>
      <c r="H106" s="22">
        <f t="shared" si="46"/>
        <v>0</v>
      </c>
      <c r="I106" s="22">
        <f t="shared" si="46"/>
        <v>0</v>
      </c>
      <c r="J106" s="22">
        <f t="shared" si="46"/>
        <v>0</v>
      </c>
      <c r="K106" s="22">
        <f t="shared" si="46"/>
        <v>0</v>
      </c>
      <c r="L106" s="23" t="str">
        <f t="shared" si="44"/>
        <v/>
      </c>
    </row>
    <row r="107" spans="1:12">
      <c r="A107" s="21" t="s">
        <v>21</v>
      </c>
      <c r="B107" s="22">
        <f t="shared" si="42"/>
        <v>0</v>
      </c>
      <c r="C107" s="22">
        <f t="shared" si="43"/>
        <v>0</v>
      </c>
      <c r="D107" s="22">
        <f t="shared" ref="D107:K107" si="47">+D108+D109</f>
        <v>0</v>
      </c>
      <c r="E107" s="22">
        <f t="shared" si="47"/>
        <v>0</v>
      </c>
      <c r="F107" s="22">
        <f t="shared" si="47"/>
        <v>0</v>
      </c>
      <c r="G107" s="22">
        <f t="shared" si="47"/>
        <v>0</v>
      </c>
      <c r="H107" s="22">
        <f t="shared" si="47"/>
        <v>0</v>
      </c>
      <c r="I107" s="22">
        <f t="shared" si="47"/>
        <v>0</v>
      </c>
      <c r="J107" s="22">
        <f t="shared" si="47"/>
        <v>0</v>
      </c>
      <c r="K107" s="22">
        <f t="shared" si="47"/>
        <v>0</v>
      </c>
      <c r="L107" s="23" t="str">
        <f t="shared" si="44"/>
        <v/>
      </c>
    </row>
    <row r="108" spans="1:12">
      <c r="A108" s="24" t="s">
        <v>22</v>
      </c>
      <c r="B108" s="25">
        <f t="shared" si="42"/>
        <v>0</v>
      </c>
      <c r="C108" s="25">
        <f t="shared" si="43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4"/>
        <v/>
      </c>
    </row>
    <row r="109" spans="1:12">
      <c r="A109" s="26" t="s">
        <v>23</v>
      </c>
      <c r="B109" s="25">
        <f t="shared" si="42"/>
        <v>0</v>
      </c>
      <c r="C109" s="25">
        <f t="shared" si="43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44"/>
        <v/>
      </c>
    </row>
    <row r="110" spans="1:12">
      <c r="A110" s="24" t="s">
        <v>141</v>
      </c>
      <c r="B110" s="25">
        <f t="shared" si="42"/>
        <v>0</v>
      </c>
      <c r="C110" s="25">
        <f t="shared" si="43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44"/>
        <v/>
      </c>
    </row>
    <row r="111" spans="1:12">
      <c r="A111" s="21" t="s">
        <v>24</v>
      </c>
      <c r="B111" s="22">
        <f t="shared" si="42"/>
        <v>0</v>
      </c>
      <c r="C111" s="22">
        <f t="shared" si="43"/>
        <v>0</v>
      </c>
      <c r="D111" s="22">
        <f t="shared" ref="D111:K111" si="48">+D112+D113</f>
        <v>0</v>
      </c>
      <c r="E111" s="22">
        <f t="shared" si="48"/>
        <v>0</v>
      </c>
      <c r="F111" s="22">
        <f t="shared" si="48"/>
        <v>0</v>
      </c>
      <c r="G111" s="22">
        <f t="shared" si="48"/>
        <v>0</v>
      </c>
      <c r="H111" s="22">
        <f t="shared" si="48"/>
        <v>0</v>
      </c>
      <c r="I111" s="22">
        <f t="shared" si="48"/>
        <v>0</v>
      </c>
      <c r="J111" s="22">
        <f t="shared" si="48"/>
        <v>0</v>
      </c>
      <c r="K111" s="22">
        <f t="shared" si="48"/>
        <v>0</v>
      </c>
      <c r="L111" s="23" t="str">
        <f t="shared" si="44"/>
        <v/>
      </c>
    </row>
    <row r="112" spans="1:12">
      <c r="A112" s="28" t="s">
        <v>25</v>
      </c>
      <c r="B112" s="25">
        <f t="shared" si="42"/>
        <v>0</v>
      </c>
      <c r="C112" s="25">
        <f t="shared" si="43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44"/>
        <v/>
      </c>
    </row>
    <row r="113" spans="1:12">
      <c r="A113" s="28" t="s">
        <v>26</v>
      </c>
      <c r="B113" s="25">
        <f t="shared" si="42"/>
        <v>0</v>
      </c>
      <c r="C113" s="25">
        <f t="shared" si="43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44"/>
        <v/>
      </c>
    </row>
    <row r="114" spans="1:12">
      <c r="A114" s="21" t="s">
        <v>27</v>
      </c>
      <c r="B114" s="22">
        <f t="shared" si="42"/>
        <v>0</v>
      </c>
      <c r="C114" s="22">
        <f t="shared" si="43"/>
        <v>0</v>
      </c>
      <c r="D114" s="22">
        <f t="shared" ref="D114:K114" si="49">SUM(D115:D118)</f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0</v>
      </c>
      <c r="K114" s="22">
        <f t="shared" si="49"/>
        <v>0</v>
      </c>
      <c r="L114" s="23" t="str">
        <f t="shared" si="44"/>
        <v/>
      </c>
    </row>
    <row r="115" spans="1:12">
      <c r="A115" s="126" t="s">
        <v>80</v>
      </c>
      <c r="B115" s="25">
        <f t="shared" si="42"/>
        <v>0</v>
      </c>
      <c r="C115" s="25">
        <f t="shared" si="43"/>
        <v>0</v>
      </c>
      <c r="D115" s="25"/>
      <c r="E115" s="25"/>
      <c r="F115" s="25"/>
      <c r="G115" s="25"/>
      <c r="H115" s="25"/>
      <c r="I115" s="25"/>
      <c r="J115" s="25"/>
      <c r="K115" s="25">
        <f t="shared" ref="K115" si="50">+K291</f>
        <v>0</v>
      </c>
      <c r="L115" s="37" t="str">
        <f t="shared" si="44"/>
        <v/>
      </c>
    </row>
    <row r="116" spans="1:12">
      <c r="A116" s="28" t="s">
        <v>29</v>
      </c>
      <c r="B116" s="25">
        <f t="shared" si="42"/>
        <v>0</v>
      </c>
      <c r="C116" s="25">
        <f t="shared" si="43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4"/>
        <v/>
      </c>
    </row>
    <row r="117" spans="1:12">
      <c r="A117" s="28" t="s">
        <v>30</v>
      </c>
      <c r="B117" s="25">
        <f t="shared" si="42"/>
        <v>0</v>
      </c>
      <c r="C117" s="25">
        <f t="shared" si="43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4"/>
        <v/>
      </c>
    </row>
    <row r="118" spans="1:12" ht="19.5" thickBot="1">
      <c r="A118" s="28" t="s">
        <v>31</v>
      </c>
      <c r="B118" s="25">
        <f t="shared" si="42"/>
        <v>0</v>
      </c>
      <c r="C118" s="25">
        <f t="shared" si="43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4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1">+E106+E101</f>
        <v>0</v>
      </c>
      <c r="F119" s="30">
        <f t="shared" si="51"/>
        <v>0</v>
      </c>
      <c r="G119" s="30">
        <f t="shared" si="51"/>
        <v>0</v>
      </c>
      <c r="H119" s="30">
        <f t="shared" si="51"/>
        <v>0</v>
      </c>
      <c r="I119" s="30">
        <f t="shared" si="51"/>
        <v>0</v>
      </c>
      <c r="J119" s="30">
        <f t="shared" si="51"/>
        <v>0</v>
      </c>
      <c r="K119" s="30">
        <f t="shared" si="51"/>
        <v>0</v>
      </c>
      <c r="L119" s="39" t="str">
        <f t="shared" si="44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">
        <v>34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">
        <v>33</v>
      </c>
      <c r="B125" s="160"/>
      <c r="C125" s="160"/>
      <c r="D125" s="161"/>
      <c r="E125" s="162" t="s">
        <v>3</v>
      </c>
      <c r="F125" s="162"/>
      <c r="G125" s="162"/>
      <c r="H125" s="4"/>
      <c r="I125" s="4"/>
      <c r="J125" s="4"/>
      <c r="K125" s="4"/>
      <c r="L125" s="5"/>
    </row>
    <row r="126" spans="1:12">
      <c r="A126" s="6" t="s">
        <v>38</v>
      </c>
      <c r="B126" s="7"/>
      <c r="C126" s="7"/>
      <c r="D126" s="8"/>
      <c r="E126" s="150" t="s">
        <v>4</v>
      </c>
      <c r="F126" s="150"/>
      <c r="G126" s="150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O130" s="88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2">SUM(D132:D134)</f>
        <v>0</v>
      </c>
      <c r="E131" s="22">
        <f t="shared" si="52"/>
        <v>0</v>
      </c>
      <c r="F131" s="22">
        <f t="shared" si="52"/>
        <v>0</v>
      </c>
      <c r="G131" s="22">
        <f t="shared" si="52"/>
        <v>0</v>
      </c>
      <c r="H131" s="22">
        <f t="shared" si="52"/>
        <v>0</v>
      </c>
      <c r="I131" s="22">
        <f t="shared" si="52"/>
        <v>0</v>
      </c>
      <c r="J131" s="22">
        <f t="shared" si="52"/>
        <v>0</v>
      </c>
      <c r="K131" s="22">
        <f t="shared" si="52"/>
        <v>0</v>
      </c>
      <c r="L131" s="23" t="str">
        <f>IF(C131&gt;0,FIXED(C131/B131*100,2),"")</f>
        <v/>
      </c>
    </row>
    <row r="132" spans="1:15">
      <c r="A132" s="24" t="s">
        <v>17</v>
      </c>
      <c r="B132" s="25">
        <f t="shared" ref="B132:C148" si="53">+D132+F132+H132+J132</f>
        <v>0</v>
      </c>
      <c r="C132" s="25"/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5">
      <c r="A133" s="24" t="s">
        <v>18</v>
      </c>
      <c r="B133" s="25">
        <f t="shared" si="53"/>
        <v>0</v>
      </c>
      <c r="C133" s="25"/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5">
      <c r="A134" s="24" t="s">
        <v>140</v>
      </c>
      <c r="B134" s="25">
        <f t="shared" si="53"/>
        <v>0</v>
      </c>
      <c r="C134" s="25"/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5">
      <c r="A135" s="21" t="s">
        <v>19</v>
      </c>
      <c r="B135" s="22">
        <f t="shared" si="53"/>
        <v>0</v>
      </c>
      <c r="C135" s="22">
        <f t="shared" si="53"/>
        <v>0</v>
      </c>
      <c r="D135" s="22">
        <f t="shared" ref="D135:K135" si="54">+D136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 t="shared" ref="L135:L149" si="55">IF(C135&gt;0,FIXED(C135/B135*100,2),"")</f>
        <v/>
      </c>
    </row>
    <row r="136" spans="1:15">
      <c r="A136" s="21" t="s">
        <v>20</v>
      </c>
      <c r="B136" s="22">
        <f t="shared" si="53"/>
        <v>0</v>
      </c>
      <c r="C136" s="22">
        <f t="shared" si="53"/>
        <v>0</v>
      </c>
      <c r="D136" s="22">
        <f t="shared" ref="D136:K136" si="56">+D137+D140+D141+D144</f>
        <v>0</v>
      </c>
      <c r="E136" s="22">
        <f t="shared" si="56"/>
        <v>0</v>
      </c>
      <c r="F136" s="22">
        <f t="shared" si="56"/>
        <v>0</v>
      </c>
      <c r="G136" s="22">
        <f t="shared" si="56"/>
        <v>0</v>
      </c>
      <c r="H136" s="22">
        <f t="shared" si="56"/>
        <v>0</v>
      </c>
      <c r="I136" s="22">
        <f t="shared" si="56"/>
        <v>0</v>
      </c>
      <c r="J136" s="22">
        <f t="shared" si="56"/>
        <v>0</v>
      </c>
      <c r="K136" s="22">
        <f t="shared" si="56"/>
        <v>0</v>
      </c>
      <c r="L136" s="23" t="str">
        <f t="shared" si="55"/>
        <v/>
      </c>
    </row>
    <row r="137" spans="1:15">
      <c r="A137" s="21" t="s">
        <v>21</v>
      </c>
      <c r="B137" s="22">
        <f t="shared" si="53"/>
        <v>0</v>
      </c>
      <c r="C137" s="22">
        <f t="shared" si="53"/>
        <v>0</v>
      </c>
      <c r="D137" s="22">
        <f t="shared" ref="D137:K137" si="57">+D138+D139</f>
        <v>0</v>
      </c>
      <c r="E137" s="22">
        <f t="shared" si="57"/>
        <v>0</v>
      </c>
      <c r="F137" s="22">
        <f t="shared" si="57"/>
        <v>0</v>
      </c>
      <c r="G137" s="22">
        <f t="shared" si="57"/>
        <v>0</v>
      </c>
      <c r="H137" s="22">
        <f t="shared" si="57"/>
        <v>0</v>
      </c>
      <c r="I137" s="22">
        <f t="shared" si="57"/>
        <v>0</v>
      </c>
      <c r="J137" s="22">
        <f t="shared" si="57"/>
        <v>0</v>
      </c>
      <c r="K137" s="22">
        <f t="shared" si="57"/>
        <v>0</v>
      </c>
      <c r="L137" s="23" t="str">
        <f t="shared" si="55"/>
        <v/>
      </c>
    </row>
    <row r="138" spans="1:15">
      <c r="A138" s="24" t="s">
        <v>22</v>
      </c>
      <c r="B138" s="25">
        <f t="shared" si="53"/>
        <v>0</v>
      </c>
      <c r="C138" s="25"/>
      <c r="D138" s="25"/>
      <c r="E138" s="25"/>
      <c r="F138" s="25"/>
      <c r="G138" s="25"/>
      <c r="H138" s="25"/>
      <c r="I138" s="25"/>
      <c r="J138" s="25"/>
      <c r="K138" s="25"/>
      <c r="L138" s="37" t="str">
        <f t="shared" si="55"/>
        <v/>
      </c>
    </row>
    <row r="139" spans="1:15">
      <c r="A139" s="26" t="s">
        <v>23</v>
      </c>
      <c r="B139" s="25">
        <f t="shared" si="53"/>
        <v>0</v>
      </c>
      <c r="C139" s="25"/>
      <c r="D139" s="25"/>
      <c r="E139" s="25"/>
      <c r="F139" s="25"/>
      <c r="G139" s="25"/>
      <c r="H139" s="25"/>
      <c r="I139" s="25"/>
      <c r="J139" s="25"/>
      <c r="K139" s="27"/>
      <c r="L139" s="37" t="str">
        <f t="shared" si="55"/>
        <v/>
      </c>
    </row>
    <row r="140" spans="1:15">
      <c r="A140" s="24" t="s">
        <v>141</v>
      </c>
      <c r="B140" s="25">
        <f t="shared" si="53"/>
        <v>0</v>
      </c>
      <c r="C140" s="25"/>
      <c r="D140" s="25"/>
      <c r="E140" s="25"/>
      <c r="F140" s="25"/>
      <c r="G140" s="25"/>
      <c r="H140" s="25"/>
      <c r="I140" s="25"/>
      <c r="J140" s="25"/>
      <c r="K140" s="25"/>
      <c r="L140" s="37" t="str">
        <f t="shared" si="55"/>
        <v/>
      </c>
    </row>
    <row r="141" spans="1:15">
      <c r="A141" s="21" t="s">
        <v>24</v>
      </c>
      <c r="B141" s="22">
        <f t="shared" si="53"/>
        <v>0</v>
      </c>
      <c r="C141" s="22">
        <f t="shared" si="53"/>
        <v>0</v>
      </c>
      <c r="D141" s="22">
        <f t="shared" ref="D141:K141" si="58">+D142+D143</f>
        <v>0</v>
      </c>
      <c r="E141" s="22">
        <f t="shared" si="58"/>
        <v>0</v>
      </c>
      <c r="F141" s="22">
        <f t="shared" si="58"/>
        <v>0</v>
      </c>
      <c r="G141" s="22">
        <f t="shared" si="58"/>
        <v>0</v>
      </c>
      <c r="H141" s="22">
        <f t="shared" si="58"/>
        <v>0</v>
      </c>
      <c r="I141" s="22">
        <f t="shared" si="58"/>
        <v>0</v>
      </c>
      <c r="J141" s="22">
        <f t="shared" si="58"/>
        <v>0</v>
      </c>
      <c r="K141" s="22">
        <f t="shared" si="58"/>
        <v>0</v>
      </c>
      <c r="L141" s="23" t="str">
        <f t="shared" si="55"/>
        <v/>
      </c>
    </row>
    <row r="142" spans="1:15">
      <c r="A142" s="28" t="s">
        <v>25</v>
      </c>
      <c r="B142" s="25">
        <f t="shared" si="53"/>
        <v>0</v>
      </c>
      <c r="C142" s="25">
        <f t="shared" si="53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5"/>
        <v/>
      </c>
    </row>
    <row r="143" spans="1:15">
      <c r="A143" s="28" t="s">
        <v>26</v>
      </c>
      <c r="B143" s="25">
        <f t="shared" si="53"/>
        <v>0</v>
      </c>
      <c r="C143" s="25">
        <f t="shared" si="53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5"/>
        <v/>
      </c>
    </row>
    <row r="144" spans="1:15">
      <c r="A144" s="21" t="s">
        <v>27</v>
      </c>
      <c r="B144" s="22">
        <f t="shared" si="53"/>
        <v>0</v>
      </c>
      <c r="C144" s="22">
        <f t="shared" si="53"/>
        <v>0</v>
      </c>
      <c r="D144" s="22">
        <f t="shared" ref="D144:K144" si="59">SUM(D145:D148)</f>
        <v>0</v>
      </c>
      <c r="E144" s="22">
        <f t="shared" si="59"/>
        <v>0</v>
      </c>
      <c r="F144" s="22">
        <f t="shared" si="59"/>
        <v>0</v>
      </c>
      <c r="G144" s="22">
        <f t="shared" si="59"/>
        <v>0</v>
      </c>
      <c r="H144" s="22">
        <f t="shared" si="59"/>
        <v>0</v>
      </c>
      <c r="I144" s="22">
        <f t="shared" si="59"/>
        <v>0</v>
      </c>
      <c r="J144" s="22">
        <f t="shared" si="59"/>
        <v>0</v>
      </c>
      <c r="K144" s="22">
        <f t="shared" si="59"/>
        <v>0</v>
      </c>
      <c r="L144" s="23" t="str">
        <f t="shared" si="55"/>
        <v/>
      </c>
    </row>
    <row r="145" spans="1:12">
      <c r="A145" s="28" t="s">
        <v>28</v>
      </c>
      <c r="B145" s="25">
        <f t="shared" si="53"/>
        <v>0</v>
      </c>
      <c r="C145" s="25">
        <f t="shared" si="53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5"/>
        <v/>
      </c>
    </row>
    <row r="146" spans="1:12" ht="12" customHeight="1" thickBot="1">
      <c r="A146" s="28" t="s">
        <v>29</v>
      </c>
      <c r="B146" s="25">
        <f t="shared" si="53"/>
        <v>0</v>
      </c>
      <c r="C146" s="25">
        <f t="shared" si="53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5"/>
        <v/>
      </c>
    </row>
    <row r="147" spans="1:12" ht="4.5" hidden="1" customHeight="1" thickBot="1">
      <c r="A147" s="28" t="s">
        <v>30</v>
      </c>
      <c r="B147" s="25">
        <f t="shared" si="53"/>
        <v>0</v>
      </c>
      <c r="C147" s="25">
        <f t="shared" si="53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5"/>
        <v/>
      </c>
    </row>
    <row r="148" spans="1:12" ht="19.5" hidden="1" thickBot="1">
      <c r="A148" s="28" t="s">
        <v>31</v>
      </c>
      <c r="B148" s="25">
        <f t="shared" si="53"/>
        <v>0</v>
      </c>
      <c r="C148" s="25">
        <f t="shared" si="53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5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0">+E136+E131</f>
        <v>0</v>
      </c>
      <c r="F149" s="30">
        <f t="shared" si="60"/>
        <v>0</v>
      </c>
      <c r="G149" s="30">
        <f t="shared" si="60"/>
        <v>0</v>
      </c>
      <c r="H149" s="30">
        <f t="shared" si="60"/>
        <v>0</v>
      </c>
      <c r="I149" s="30">
        <f t="shared" si="60"/>
        <v>0</v>
      </c>
      <c r="J149" s="30">
        <f t="shared" si="60"/>
        <v>0</v>
      </c>
      <c r="K149" s="30">
        <f t="shared" si="60"/>
        <v>0</v>
      </c>
      <c r="L149" s="39" t="str">
        <f t="shared" si="55"/>
        <v/>
      </c>
    </row>
    <row r="150" spans="1:12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153" t="s">
        <v>0</v>
      </c>
      <c r="L150" s="153"/>
    </row>
    <row r="151" spans="1:12">
      <c r="A151" s="154" t="s">
        <v>142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</row>
    <row r="152" spans="1:1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55" t="s">
        <v>1</v>
      </c>
      <c r="L152" s="155"/>
    </row>
    <row r="153" spans="1:12">
      <c r="A153" s="156" t="s">
        <v>34</v>
      </c>
      <c r="B153" s="156"/>
      <c r="C153" s="156"/>
      <c r="D153" s="156"/>
      <c r="E153" s="157" t="s">
        <v>2</v>
      </c>
      <c r="F153" s="157"/>
      <c r="G153" s="157"/>
      <c r="H153" s="157"/>
      <c r="I153" s="157"/>
      <c r="J153" s="157"/>
      <c r="K153" s="157"/>
      <c r="L153" s="158"/>
    </row>
    <row r="154" spans="1:12">
      <c r="A154" s="159" t="s">
        <v>33</v>
      </c>
      <c r="B154" s="160"/>
      <c r="C154" s="160"/>
      <c r="D154" s="161"/>
      <c r="E154" s="162" t="s">
        <v>3</v>
      </c>
      <c r="F154" s="162"/>
      <c r="G154" s="162"/>
      <c r="H154" s="4"/>
      <c r="I154" s="4"/>
      <c r="J154" s="4"/>
      <c r="K154" s="4"/>
      <c r="L154" s="5"/>
    </row>
    <row r="155" spans="1:12">
      <c r="A155" s="6" t="s">
        <v>39</v>
      </c>
      <c r="B155" s="7"/>
      <c r="C155" s="7"/>
      <c r="D155" s="8"/>
      <c r="E155" s="150" t="s">
        <v>4</v>
      </c>
      <c r="F155" s="150"/>
      <c r="G155" s="150"/>
      <c r="H155" s="9"/>
      <c r="I155" s="9"/>
      <c r="J155" s="9"/>
      <c r="K155" s="9"/>
      <c r="L155" s="10"/>
    </row>
    <row r="156" spans="1:12">
      <c r="A156" s="11"/>
      <c r="B156" s="12"/>
      <c r="C156" s="12"/>
      <c r="D156" s="12"/>
      <c r="E156" s="13"/>
      <c r="F156" s="13"/>
      <c r="G156" s="13"/>
      <c r="H156" s="14"/>
      <c r="I156" s="14"/>
      <c r="J156" s="14"/>
      <c r="K156" s="14"/>
      <c r="L156" s="15"/>
    </row>
    <row r="157" spans="1:12">
      <c r="A157" s="7" t="s">
        <v>5</v>
      </c>
      <c r="B157" s="7"/>
      <c r="C157" s="7"/>
      <c r="D157" s="7"/>
      <c r="E157" s="9"/>
      <c r="F157" s="9"/>
      <c r="G157" s="9"/>
      <c r="H157" s="9"/>
      <c r="I157" s="9"/>
      <c r="J157" s="9"/>
      <c r="K157" s="9"/>
      <c r="L157" s="9"/>
    </row>
    <row r="158" spans="1:12">
      <c r="A158" s="16" t="s">
        <v>6</v>
      </c>
      <c r="B158" s="151" t="s">
        <v>7</v>
      </c>
      <c r="C158" s="152"/>
      <c r="D158" s="151" t="s">
        <v>8</v>
      </c>
      <c r="E158" s="152"/>
      <c r="F158" s="151" t="s">
        <v>9</v>
      </c>
      <c r="G158" s="152"/>
      <c r="H158" s="151" t="s">
        <v>10</v>
      </c>
      <c r="I158" s="152"/>
      <c r="J158" s="151" t="s">
        <v>11</v>
      </c>
      <c r="K158" s="152"/>
      <c r="L158" s="17" t="s">
        <v>12</v>
      </c>
    </row>
    <row r="159" spans="1:12">
      <c r="A159" s="18"/>
      <c r="B159" s="19" t="s">
        <v>13</v>
      </c>
      <c r="C159" s="19" t="s">
        <v>14</v>
      </c>
      <c r="D159" s="19" t="s">
        <v>13</v>
      </c>
      <c r="E159" s="19" t="s">
        <v>14</v>
      </c>
      <c r="F159" s="19" t="s">
        <v>13</v>
      </c>
      <c r="G159" s="19" t="s">
        <v>14</v>
      </c>
      <c r="H159" s="19" t="s">
        <v>13</v>
      </c>
      <c r="I159" s="19" t="s">
        <v>14</v>
      </c>
      <c r="J159" s="19" t="s">
        <v>13</v>
      </c>
      <c r="K159" s="19" t="s">
        <v>14</v>
      </c>
      <c r="L159" s="20" t="s">
        <v>15</v>
      </c>
    </row>
    <row r="160" spans="1:12">
      <c r="A160" s="21" t="s">
        <v>16</v>
      </c>
      <c r="B160" s="22">
        <f>+D160+F160+H160+J160</f>
        <v>0</v>
      </c>
      <c r="C160" s="22">
        <f>+E160+G160+I160+K160</f>
        <v>0</v>
      </c>
      <c r="D160" s="22">
        <f t="shared" ref="D160:K160" si="61">SUM(D161:D163)</f>
        <v>0</v>
      </c>
      <c r="E160" s="22">
        <f t="shared" si="61"/>
        <v>0</v>
      </c>
      <c r="F160" s="22">
        <f t="shared" si="61"/>
        <v>0</v>
      </c>
      <c r="G160" s="22">
        <f t="shared" si="61"/>
        <v>0</v>
      </c>
      <c r="H160" s="22">
        <f t="shared" si="61"/>
        <v>0</v>
      </c>
      <c r="I160" s="22">
        <f t="shared" si="61"/>
        <v>0</v>
      </c>
      <c r="J160" s="22">
        <f t="shared" si="61"/>
        <v>0</v>
      </c>
      <c r="K160" s="22">
        <f t="shared" si="61"/>
        <v>0</v>
      </c>
      <c r="L160" s="23" t="str">
        <f>IF(C160&gt;0,FIXED(C160/B160*100,2),"")</f>
        <v/>
      </c>
    </row>
    <row r="161" spans="1:12">
      <c r="A161" s="24" t="s">
        <v>17</v>
      </c>
      <c r="B161" s="25">
        <f t="shared" ref="B161:C177" si="62">+D161+F161+H161+J161</f>
        <v>0</v>
      </c>
      <c r="C161" s="25">
        <f t="shared" si="62"/>
        <v>0</v>
      </c>
      <c r="D161" s="25"/>
      <c r="E161" s="25"/>
      <c r="F161" s="25"/>
      <c r="G161" s="25"/>
      <c r="H161" s="25"/>
      <c r="I161" s="25"/>
      <c r="J161" s="25"/>
      <c r="K161" s="25"/>
      <c r="L161" s="37" t="str">
        <f t="shared" ref="L161:L178" si="63">IF(C161&gt;0,FIXED(C161/B161*100,2),"")</f>
        <v/>
      </c>
    </row>
    <row r="162" spans="1:12">
      <c r="A162" s="24" t="s">
        <v>18</v>
      </c>
      <c r="B162" s="25">
        <f t="shared" si="62"/>
        <v>0</v>
      </c>
      <c r="C162" s="25">
        <f t="shared" si="62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si="63"/>
        <v/>
      </c>
    </row>
    <row r="163" spans="1:12">
      <c r="A163" s="24" t="s">
        <v>140</v>
      </c>
      <c r="B163" s="25">
        <f t="shared" si="62"/>
        <v>0</v>
      </c>
      <c r="C163" s="25">
        <f t="shared" si="62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3"/>
        <v/>
      </c>
    </row>
    <row r="164" spans="1:12">
      <c r="A164" s="21" t="s">
        <v>19</v>
      </c>
      <c r="B164" s="22">
        <f t="shared" si="62"/>
        <v>0</v>
      </c>
      <c r="C164" s="22">
        <f t="shared" si="62"/>
        <v>0</v>
      </c>
      <c r="D164" s="22">
        <f t="shared" ref="D164:K164" si="64">+D165</f>
        <v>0</v>
      </c>
      <c r="E164" s="22">
        <f t="shared" si="64"/>
        <v>0</v>
      </c>
      <c r="F164" s="22">
        <f t="shared" si="64"/>
        <v>0</v>
      </c>
      <c r="G164" s="22">
        <f t="shared" si="64"/>
        <v>0</v>
      </c>
      <c r="H164" s="22">
        <f t="shared" si="64"/>
        <v>0</v>
      </c>
      <c r="I164" s="22">
        <f t="shared" si="64"/>
        <v>0</v>
      </c>
      <c r="J164" s="22">
        <f t="shared" si="64"/>
        <v>0</v>
      </c>
      <c r="K164" s="22">
        <f t="shared" si="64"/>
        <v>0</v>
      </c>
      <c r="L164" s="23" t="str">
        <f t="shared" si="63"/>
        <v/>
      </c>
    </row>
    <row r="165" spans="1:12">
      <c r="A165" s="21" t="s">
        <v>20</v>
      </c>
      <c r="B165" s="22">
        <f t="shared" si="62"/>
        <v>0</v>
      </c>
      <c r="C165" s="22">
        <f t="shared" si="62"/>
        <v>0</v>
      </c>
      <c r="D165" s="22">
        <f t="shared" ref="D165:K165" si="65">+D166+D169+D170+D173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3"/>
        <v/>
      </c>
    </row>
    <row r="166" spans="1:12">
      <c r="A166" s="21" t="s">
        <v>21</v>
      </c>
      <c r="B166" s="22">
        <f t="shared" si="62"/>
        <v>0</v>
      </c>
      <c r="C166" s="22">
        <f t="shared" si="62"/>
        <v>0</v>
      </c>
      <c r="D166" s="22">
        <f t="shared" ref="D166:K166" si="66">+D167+D168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3"/>
        <v/>
      </c>
    </row>
    <row r="167" spans="1:12">
      <c r="A167" s="24" t="s">
        <v>22</v>
      </c>
      <c r="B167" s="25">
        <f t="shared" si="62"/>
        <v>0</v>
      </c>
      <c r="C167" s="25">
        <f t="shared" si="62"/>
        <v>0</v>
      </c>
      <c r="D167" s="25"/>
      <c r="E167" s="25"/>
      <c r="F167" s="25"/>
      <c r="G167" s="25"/>
      <c r="H167" s="25"/>
      <c r="I167" s="25"/>
      <c r="J167" s="25"/>
      <c r="K167" s="25"/>
      <c r="L167" s="37" t="str">
        <f t="shared" si="63"/>
        <v/>
      </c>
    </row>
    <row r="168" spans="1:12">
      <c r="A168" s="26" t="s">
        <v>23</v>
      </c>
      <c r="B168" s="25">
        <f t="shared" si="62"/>
        <v>0</v>
      </c>
      <c r="C168" s="25">
        <f t="shared" si="62"/>
        <v>0</v>
      </c>
      <c r="D168" s="27"/>
      <c r="E168" s="27"/>
      <c r="F168" s="27"/>
      <c r="G168" s="27"/>
      <c r="H168" s="27"/>
      <c r="I168" s="27"/>
      <c r="J168" s="27"/>
      <c r="K168" s="27"/>
      <c r="L168" s="37" t="str">
        <f t="shared" si="63"/>
        <v/>
      </c>
    </row>
    <row r="169" spans="1:12">
      <c r="A169" s="24" t="s">
        <v>141</v>
      </c>
      <c r="B169" s="25">
        <f t="shared" si="62"/>
        <v>0</v>
      </c>
      <c r="C169" s="25">
        <f t="shared" si="62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 t="shared" si="63"/>
        <v/>
      </c>
    </row>
    <row r="170" spans="1:12">
      <c r="A170" s="21" t="s">
        <v>24</v>
      </c>
      <c r="B170" s="22">
        <f t="shared" si="62"/>
        <v>0</v>
      </c>
      <c r="C170" s="22">
        <f t="shared" si="62"/>
        <v>0</v>
      </c>
      <c r="D170" s="22">
        <f t="shared" ref="D170:K170" si="67">+D171+D172</f>
        <v>0</v>
      </c>
      <c r="E170" s="22">
        <f t="shared" si="67"/>
        <v>0</v>
      </c>
      <c r="F170" s="22">
        <f t="shared" si="67"/>
        <v>0</v>
      </c>
      <c r="G170" s="22">
        <f t="shared" si="67"/>
        <v>0</v>
      </c>
      <c r="H170" s="22">
        <f t="shared" si="67"/>
        <v>0</v>
      </c>
      <c r="I170" s="22">
        <f t="shared" si="67"/>
        <v>0</v>
      </c>
      <c r="J170" s="22">
        <f t="shared" si="67"/>
        <v>0</v>
      </c>
      <c r="K170" s="22">
        <f t="shared" si="67"/>
        <v>0</v>
      </c>
      <c r="L170" s="23" t="str">
        <f t="shared" si="63"/>
        <v/>
      </c>
    </row>
    <row r="171" spans="1:12">
      <c r="A171" s="28" t="s">
        <v>25</v>
      </c>
      <c r="B171" s="25">
        <f t="shared" si="62"/>
        <v>0</v>
      </c>
      <c r="C171" s="25">
        <f t="shared" si="62"/>
        <v>0</v>
      </c>
      <c r="D171" s="25"/>
      <c r="E171" s="25"/>
      <c r="F171" s="25"/>
      <c r="G171" s="25"/>
      <c r="H171" s="25"/>
      <c r="I171" s="25"/>
      <c r="J171" s="25"/>
      <c r="K171" s="27"/>
      <c r="L171" s="37" t="str">
        <f t="shared" si="63"/>
        <v/>
      </c>
    </row>
    <row r="172" spans="1:12">
      <c r="A172" s="28" t="s">
        <v>26</v>
      </c>
      <c r="B172" s="25">
        <f t="shared" si="62"/>
        <v>0</v>
      </c>
      <c r="C172" s="25">
        <f t="shared" si="62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63"/>
        <v/>
      </c>
    </row>
    <row r="173" spans="1:12">
      <c r="A173" s="21" t="s">
        <v>27</v>
      </c>
      <c r="B173" s="22">
        <f t="shared" si="62"/>
        <v>0</v>
      </c>
      <c r="C173" s="22">
        <f t="shared" si="62"/>
        <v>0</v>
      </c>
      <c r="D173" s="22">
        <f t="shared" ref="D173:K173" si="68">SUM(D174:D177)</f>
        <v>0</v>
      </c>
      <c r="E173" s="22">
        <f t="shared" si="68"/>
        <v>0</v>
      </c>
      <c r="F173" s="22">
        <f t="shared" si="68"/>
        <v>0</v>
      </c>
      <c r="G173" s="22">
        <f t="shared" si="68"/>
        <v>0</v>
      </c>
      <c r="H173" s="22">
        <f t="shared" si="68"/>
        <v>0</v>
      </c>
      <c r="I173" s="22">
        <f t="shared" si="68"/>
        <v>0</v>
      </c>
      <c r="J173" s="22">
        <f t="shared" si="68"/>
        <v>0</v>
      </c>
      <c r="K173" s="22">
        <f t="shared" si="68"/>
        <v>0</v>
      </c>
      <c r="L173" s="23" t="str">
        <f t="shared" si="63"/>
        <v/>
      </c>
    </row>
    <row r="174" spans="1:12">
      <c r="A174" s="28" t="s">
        <v>28</v>
      </c>
      <c r="B174" s="25">
        <f t="shared" si="62"/>
        <v>0</v>
      </c>
      <c r="C174" s="25">
        <f t="shared" si="62"/>
        <v>0</v>
      </c>
      <c r="D174" s="25"/>
      <c r="E174" s="25"/>
      <c r="F174" s="25"/>
      <c r="G174" s="25"/>
      <c r="H174" s="25"/>
      <c r="I174" s="25"/>
      <c r="J174" s="25"/>
      <c r="K174" s="25"/>
      <c r="L174" s="37" t="str">
        <f t="shared" si="63"/>
        <v/>
      </c>
    </row>
    <row r="175" spans="1:12">
      <c r="A175" s="28" t="s">
        <v>29</v>
      </c>
      <c r="B175" s="25">
        <f t="shared" si="62"/>
        <v>0</v>
      </c>
      <c r="C175" s="25">
        <f t="shared" si="62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3"/>
        <v/>
      </c>
    </row>
    <row r="176" spans="1:12" ht="27.75" customHeight="1" thickBot="1">
      <c r="A176" s="28" t="s">
        <v>30</v>
      </c>
      <c r="B176" s="25">
        <f t="shared" si="62"/>
        <v>0</v>
      </c>
      <c r="C176" s="25">
        <f t="shared" si="62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3"/>
        <v/>
      </c>
    </row>
    <row r="177" spans="1:12" ht="19.5" hidden="1" thickBot="1">
      <c r="A177" s="28" t="s">
        <v>31</v>
      </c>
      <c r="B177" s="25">
        <f t="shared" si="62"/>
        <v>0</v>
      </c>
      <c r="C177" s="25">
        <f t="shared" si="62"/>
        <v>0</v>
      </c>
      <c r="D177" s="25"/>
      <c r="E177" s="25"/>
      <c r="F177" s="25"/>
      <c r="G177" s="25"/>
      <c r="H177" s="25"/>
      <c r="I177" s="25"/>
      <c r="J177" s="25"/>
      <c r="K177" s="25"/>
      <c r="L177" s="38" t="str">
        <f t="shared" si="63"/>
        <v/>
      </c>
    </row>
    <row r="178" spans="1:12">
      <c r="A178" s="29" t="s">
        <v>32</v>
      </c>
      <c r="B178" s="30">
        <f>+B165+B160</f>
        <v>0</v>
      </c>
      <c r="C178" s="30">
        <f>+C165+C160</f>
        <v>0</v>
      </c>
      <c r="D178" s="30">
        <f>+D165+D160</f>
        <v>0</v>
      </c>
      <c r="E178" s="30">
        <f t="shared" ref="E178:K178" si="69">+E165+E160</f>
        <v>0</v>
      </c>
      <c r="F178" s="30">
        <f t="shared" si="69"/>
        <v>0</v>
      </c>
      <c r="G178" s="30">
        <f t="shared" si="69"/>
        <v>0</v>
      </c>
      <c r="H178" s="30">
        <f t="shared" si="69"/>
        <v>0</v>
      </c>
      <c r="I178" s="30">
        <f t="shared" si="69"/>
        <v>0</v>
      </c>
      <c r="J178" s="30">
        <f t="shared" si="69"/>
        <v>0</v>
      </c>
      <c r="K178" s="30">
        <f t="shared" si="69"/>
        <v>0</v>
      </c>
      <c r="L178" s="39" t="str">
        <f t="shared" si="63"/>
        <v/>
      </c>
    </row>
    <row r="179" spans="1:12">
      <c r="A179" s="1"/>
      <c r="B179" s="1"/>
      <c r="C179" s="1"/>
      <c r="D179" s="1"/>
      <c r="E179" s="1"/>
      <c r="F179" s="1"/>
      <c r="G179" s="1"/>
      <c r="H179" s="1"/>
      <c r="I179" s="1"/>
      <c r="J179" s="2"/>
      <c r="K179" s="153" t="s">
        <v>0</v>
      </c>
      <c r="L179" s="153"/>
    </row>
    <row r="180" spans="1:12">
      <c r="A180" s="154" t="s">
        <v>142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</row>
    <row r="181" spans="1:1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155" t="s">
        <v>1</v>
      </c>
      <c r="L181" s="155"/>
    </row>
    <row r="182" spans="1:12">
      <c r="A182" s="156" t="s">
        <v>34</v>
      </c>
      <c r="B182" s="156"/>
      <c r="C182" s="156"/>
      <c r="D182" s="156"/>
      <c r="E182" s="157" t="s">
        <v>2</v>
      </c>
      <c r="F182" s="157"/>
      <c r="G182" s="157"/>
      <c r="H182" s="157"/>
      <c r="I182" s="157"/>
      <c r="J182" s="157"/>
      <c r="K182" s="157"/>
      <c r="L182" s="158"/>
    </row>
    <row r="183" spans="1:12">
      <c r="A183" s="159" t="s">
        <v>33</v>
      </c>
      <c r="B183" s="160"/>
      <c r="C183" s="160"/>
      <c r="D183" s="161"/>
      <c r="E183" s="162" t="s">
        <v>3</v>
      </c>
      <c r="F183" s="162"/>
      <c r="G183" s="162"/>
      <c r="H183" s="4"/>
      <c r="I183" s="4"/>
      <c r="J183" s="4"/>
      <c r="K183" s="4"/>
      <c r="L183" s="5"/>
    </row>
    <row r="184" spans="1:12">
      <c r="A184" s="6" t="s">
        <v>77</v>
      </c>
      <c r="B184" s="7"/>
      <c r="C184" s="7"/>
      <c r="D184" s="8"/>
      <c r="E184" s="150" t="s">
        <v>4</v>
      </c>
      <c r="F184" s="150"/>
      <c r="G184" s="150"/>
      <c r="H184" s="9"/>
      <c r="I184" s="9"/>
      <c r="J184" s="9"/>
      <c r="K184" s="9"/>
      <c r="L184" s="10"/>
    </row>
    <row r="185" spans="1:12">
      <c r="A185" s="11"/>
      <c r="B185" s="12"/>
      <c r="C185" s="12"/>
      <c r="D185" s="12"/>
      <c r="E185" s="13"/>
      <c r="F185" s="13"/>
      <c r="G185" s="13"/>
      <c r="H185" s="14"/>
      <c r="I185" s="14"/>
      <c r="J185" s="14"/>
      <c r="K185" s="14"/>
      <c r="L185" s="15"/>
    </row>
    <row r="186" spans="1:12">
      <c r="A186" s="7" t="s">
        <v>5</v>
      </c>
      <c r="B186" s="7"/>
      <c r="C186" s="7"/>
      <c r="D186" s="7"/>
      <c r="E186" s="9"/>
      <c r="F186" s="9"/>
      <c r="G186" s="9"/>
      <c r="H186" s="9"/>
      <c r="I186" s="9"/>
      <c r="J186" s="9"/>
      <c r="K186" s="9"/>
      <c r="L186" s="9"/>
    </row>
    <row r="187" spans="1:12">
      <c r="A187" s="16" t="s">
        <v>6</v>
      </c>
      <c r="B187" s="151" t="s">
        <v>7</v>
      </c>
      <c r="C187" s="152"/>
      <c r="D187" s="151" t="s">
        <v>8</v>
      </c>
      <c r="E187" s="152"/>
      <c r="F187" s="151" t="s">
        <v>9</v>
      </c>
      <c r="G187" s="152"/>
      <c r="H187" s="151" t="s">
        <v>10</v>
      </c>
      <c r="I187" s="152"/>
      <c r="J187" s="151" t="s">
        <v>11</v>
      </c>
      <c r="K187" s="152"/>
      <c r="L187" s="17" t="s">
        <v>12</v>
      </c>
    </row>
    <row r="188" spans="1:12">
      <c r="A188" s="18"/>
      <c r="B188" s="19" t="s">
        <v>13</v>
      </c>
      <c r="C188" s="19" t="s">
        <v>14</v>
      </c>
      <c r="D188" s="19" t="s">
        <v>13</v>
      </c>
      <c r="E188" s="19" t="s">
        <v>14</v>
      </c>
      <c r="F188" s="19" t="s">
        <v>13</v>
      </c>
      <c r="G188" s="19" t="s">
        <v>14</v>
      </c>
      <c r="H188" s="19" t="s">
        <v>13</v>
      </c>
      <c r="I188" s="19" t="s">
        <v>14</v>
      </c>
      <c r="J188" s="19" t="s">
        <v>13</v>
      </c>
      <c r="K188" s="19" t="s">
        <v>14</v>
      </c>
      <c r="L188" s="20" t="s">
        <v>15</v>
      </c>
    </row>
    <row r="189" spans="1:12">
      <c r="A189" s="21" t="s">
        <v>16</v>
      </c>
      <c r="B189" s="22">
        <f>+D189+F189+H189+J189</f>
        <v>0</v>
      </c>
      <c r="C189" s="22">
        <f>+E189+G189+I189+K189</f>
        <v>0</v>
      </c>
      <c r="D189" s="22">
        <f t="shared" ref="D189:K189" si="70">SUM(D190:D192)</f>
        <v>0</v>
      </c>
      <c r="E189" s="22">
        <f t="shared" si="70"/>
        <v>0</v>
      </c>
      <c r="F189" s="22">
        <f t="shared" si="70"/>
        <v>0</v>
      </c>
      <c r="G189" s="22">
        <f t="shared" si="70"/>
        <v>0</v>
      </c>
      <c r="H189" s="22">
        <f t="shared" si="70"/>
        <v>0</v>
      </c>
      <c r="I189" s="22">
        <f t="shared" si="70"/>
        <v>0</v>
      </c>
      <c r="J189" s="22">
        <f t="shared" si="70"/>
        <v>0</v>
      </c>
      <c r="K189" s="22">
        <f t="shared" si="70"/>
        <v>0</v>
      </c>
      <c r="L189" s="23" t="str">
        <f>IF(C189&gt;0,FIXED(C189/B189*100,2),"")</f>
        <v/>
      </c>
    </row>
    <row r="190" spans="1:12">
      <c r="A190" s="24" t="s">
        <v>17</v>
      </c>
      <c r="B190" s="25">
        <f t="shared" ref="B190:C206" si="71">+D190+F190+H190+J190</f>
        <v>0</v>
      </c>
      <c r="C190" s="25">
        <f t="shared" si="71"/>
        <v>0</v>
      </c>
      <c r="D190" s="25"/>
      <c r="E190" s="25"/>
      <c r="F190" s="25"/>
      <c r="G190" s="25"/>
      <c r="H190" s="25"/>
      <c r="I190" s="25"/>
      <c r="J190" s="25"/>
      <c r="K190" s="25"/>
      <c r="L190" s="37" t="str">
        <f t="shared" ref="L190:L207" si="72">IF(C190&gt;0,FIXED(C190/B190*100,2),"")</f>
        <v/>
      </c>
    </row>
    <row r="191" spans="1:12">
      <c r="A191" s="24" t="s">
        <v>18</v>
      </c>
      <c r="B191" s="25">
        <f t="shared" si="71"/>
        <v>0</v>
      </c>
      <c r="C191" s="25">
        <f t="shared" si="71"/>
        <v>0</v>
      </c>
      <c r="D191" s="25"/>
      <c r="E191" s="25"/>
      <c r="F191" s="25"/>
      <c r="G191" s="25"/>
      <c r="H191" s="25"/>
      <c r="I191" s="25"/>
      <c r="J191" s="25"/>
      <c r="K191" s="25"/>
      <c r="L191" s="37" t="str">
        <f t="shared" si="72"/>
        <v/>
      </c>
    </row>
    <row r="192" spans="1:12">
      <c r="A192" s="24" t="s">
        <v>140</v>
      </c>
      <c r="B192" s="25">
        <f t="shared" si="71"/>
        <v>0</v>
      </c>
      <c r="C192" s="25">
        <f t="shared" si="71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si="72"/>
        <v/>
      </c>
    </row>
    <row r="193" spans="1:12">
      <c r="A193" s="21" t="s">
        <v>19</v>
      </c>
      <c r="B193" s="22">
        <f t="shared" si="71"/>
        <v>0</v>
      </c>
      <c r="C193" s="22">
        <f t="shared" si="71"/>
        <v>0</v>
      </c>
      <c r="D193" s="22">
        <f t="shared" ref="D193:K193" si="73">+D194</f>
        <v>0</v>
      </c>
      <c r="E193" s="22">
        <f t="shared" si="73"/>
        <v>0</v>
      </c>
      <c r="F193" s="22">
        <f t="shared" si="73"/>
        <v>0</v>
      </c>
      <c r="G193" s="22">
        <f t="shared" si="73"/>
        <v>0</v>
      </c>
      <c r="H193" s="22">
        <f t="shared" si="73"/>
        <v>0</v>
      </c>
      <c r="I193" s="22">
        <f t="shared" si="73"/>
        <v>0</v>
      </c>
      <c r="J193" s="22">
        <f t="shared" si="73"/>
        <v>0</v>
      </c>
      <c r="K193" s="22">
        <f t="shared" si="73"/>
        <v>0</v>
      </c>
      <c r="L193" s="23" t="str">
        <f t="shared" si="72"/>
        <v/>
      </c>
    </row>
    <row r="194" spans="1:12">
      <c r="A194" s="21" t="s">
        <v>20</v>
      </c>
      <c r="B194" s="22">
        <f t="shared" si="71"/>
        <v>0</v>
      </c>
      <c r="C194" s="22">
        <f t="shared" si="71"/>
        <v>0</v>
      </c>
      <c r="D194" s="22">
        <f t="shared" ref="D194:K194" si="74">+D195+D198+D199+D202</f>
        <v>0</v>
      </c>
      <c r="E194" s="22">
        <f t="shared" si="74"/>
        <v>0</v>
      </c>
      <c r="F194" s="22">
        <f t="shared" si="74"/>
        <v>0</v>
      </c>
      <c r="G194" s="22">
        <f t="shared" si="74"/>
        <v>0</v>
      </c>
      <c r="H194" s="22">
        <f t="shared" si="74"/>
        <v>0</v>
      </c>
      <c r="I194" s="22">
        <f t="shared" si="74"/>
        <v>0</v>
      </c>
      <c r="J194" s="22">
        <f t="shared" si="74"/>
        <v>0</v>
      </c>
      <c r="K194" s="22">
        <f t="shared" si="74"/>
        <v>0</v>
      </c>
      <c r="L194" s="23" t="str">
        <f t="shared" si="72"/>
        <v/>
      </c>
    </row>
    <row r="195" spans="1:12">
      <c r="A195" s="21" t="s">
        <v>21</v>
      </c>
      <c r="B195" s="22">
        <f t="shared" si="71"/>
        <v>0</v>
      </c>
      <c r="C195" s="22">
        <f t="shared" si="71"/>
        <v>0</v>
      </c>
      <c r="D195" s="22">
        <f t="shared" ref="D195:K195" si="75">+D196+D197</f>
        <v>0</v>
      </c>
      <c r="E195" s="22">
        <f t="shared" si="75"/>
        <v>0</v>
      </c>
      <c r="F195" s="22">
        <f t="shared" si="75"/>
        <v>0</v>
      </c>
      <c r="G195" s="22">
        <f t="shared" si="75"/>
        <v>0</v>
      </c>
      <c r="H195" s="22">
        <f t="shared" si="75"/>
        <v>0</v>
      </c>
      <c r="I195" s="22">
        <f t="shared" si="75"/>
        <v>0</v>
      </c>
      <c r="J195" s="22">
        <f t="shared" si="75"/>
        <v>0</v>
      </c>
      <c r="K195" s="22">
        <f t="shared" si="75"/>
        <v>0</v>
      </c>
      <c r="L195" s="23" t="str">
        <f t="shared" si="72"/>
        <v/>
      </c>
    </row>
    <row r="196" spans="1:12">
      <c r="A196" s="24" t="s">
        <v>22</v>
      </c>
      <c r="B196" s="25">
        <f t="shared" si="71"/>
        <v>0</v>
      </c>
      <c r="C196" s="25">
        <f t="shared" si="71"/>
        <v>0</v>
      </c>
      <c r="D196" s="25"/>
      <c r="E196" s="25"/>
      <c r="F196" s="25"/>
      <c r="G196" s="25"/>
      <c r="H196" s="25"/>
      <c r="I196" s="25"/>
      <c r="J196" s="25"/>
      <c r="K196" s="25"/>
      <c r="L196" s="37" t="str">
        <f t="shared" si="72"/>
        <v/>
      </c>
    </row>
    <row r="197" spans="1:12">
      <c r="A197" s="26" t="s">
        <v>23</v>
      </c>
      <c r="B197" s="25">
        <f t="shared" si="71"/>
        <v>0</v>
      </c>
      <c r="C197" s="25">
        <f t="shared" si="71"/>
        <v>0</v>
      </c>
      <c r="D197" s="27"/>
      <c r="E197" s="27"/>
      <c r="F197" s="27"/>
      <c r="G197" s="27"/>
      <c r="H197" s="27"/>
      <c r="I197" s="27"/>
      <c r="J197" s="27"/>
      <c r="K197" s="27"/>
      <c r="L197" s="37" t="str">
        <f t="shared" si="72"/>
        <v/>
      </c>
    </row>
    <row r="198" spans="1:12">
      <c r="A198" s="24" t="s">
        <v>141</v>
      </c>
      <c r="B198" s="25">
        <f t="shared" si="71"/>
        <v>0</v>
      </c>
      <c r="C198" s="25">
        <f t="shared" si="71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2"/>
        <v/>
      </c>
    </row>
    <row r="199" spans="1:12">
      <c r="A199" s="21" t="s">
        <v>24</v>
      </c>
      <c r="B199" s="22">
        <f t="shared" si="71"/>
        <v>0</v>
      </c>
      <c r="C199" s="22">
        <f t="shared" si="71"/>
        <v>0</v>
      </c>
      <c r="D199" s="22">
        <f t="shared" ref="D199:K199" si="76">+D200+D201</f>
        <v>0</v>
      </c>
      <c r="E199" s="22">
        <f t="shared" si="76"/>
        <v>0</v>
      </c>
      <c r="F199" s="22">
        <f t="shared" si="76"/>
        <v>0</v>
      </c>
      <c r="G199" s="22">
        <f t="shared" si="76"/>
        <v>0</v>
      </c>
      <c r="H199" s="22">
        <f t="shared" si="76"/>
        <v>0</v>
      </c>
      <c r="I199" s="22">
        <f t="shared" si="76"/>
        <v>0</v>
      </c>
      <c r="J199" s="22">
        <f t="shared" si="76"/>
        <v>0</v>
      </c>
      <c r="K199" s="22">
        <f t="shared" si="76"/>
        <v>0</v>
      </c>
      <c r="L199" s="23" t="str">
        <f t="shared" si="72"/>
        <v/>
      </c>
    </row>
    <row r="200" spans="1:12">
      <c r="A200" s="28" t="s">
        <v>25</v>
      </c>
      <c r="B200" s="25">
        <f t="shared" si="71"/>
        <v>0</v>
      </c>
      <c r="C200" s="25">
        <f t="shared" si="71"/>
        <v>0</v>
      </c>
      <c r="D200" s="27"/>
      <c r="E200" s="27"/>
      <c r="F200" s="27"/>
      <c r="G200" s="27"/>
      <c r="H200" s="27"/>
      <c r="I200" s="27"/>
      <c r="J200" s="27"/>
      <c r="K200" s="27"/>
      <c r="L200" s="37" t="str">
        <f t="shared" si="72"/>
        <v/>
      </c>
    </row>
    <row r="201" spans="1:12">
      <c r="A201" s="28" t="s">
        <v>26</v>
      </c>
      <c r="B201" s="25">
        <f t="shared" si="71"/>
        <v>0</v>
      </c>
      <c r="C201" s="25">
        <f t="shared" si="71"/>
        <v>0</v>
      </c>
      <c r="D201" s="27"/>
      <c r="E201" s="27"/>
      <c r="F201" s="27"/>
      <c r="G201" s="27"/>
      <c r="H201" s="27"/>
      <c r="I201" s="27"/>
      <c r="J201" s="27"/>
      <c r="K201" s="27"/>
      <c r="L201" s="37" t="str">
        <f t="shared" si="72"/>
        <v/>
      </c>
    </row>
    <row r="202" spans="1:12">
      <c r="A202" s="21" t="s">
        <v>27</v>
      </c>
      <c r="B202" s="22">
        <f t="shared" si="71"/>
        <v>0</v>
      </c>
      <c r="C202" s="22">
        <f t="shared" si="71"/>
        <v>0</v>
      </c>
      <c r="D202" s="22">
        <f t="shared" ref="D202:K202" si="77">SUM(D203:D206)</f>
        <v>0</v>
      </c>
      <c r="E202" s="22">
        <f t="shared" si="77"/>
        <v>0</v>
      </c>
      <c r="F202" s="22">
        <f t="shared" si="77"/>
        <v>0</v>
      </c>
      <c r="G202" s="22">
        <f t="shared" si="77"/>
        <v>0</v>
      </c>
      <c r="H202" s="22">
        <f t="shared" si="77"/>
        <v>0</v>
      </c>
      <c r="I202" s="22">
        <f t="shared" si="77"/>
        <v>0</v>
      </c>
      <c r="J202" s="22">
        <f t="shared" si="77"/>
        <v>0</v>
      </c>
      <c r="K202" s="22">
        <f t="shared" si="77"/>
        <v>0</v>
      </c>
      <c r="L202" s="23" t="str">
        <f t="shared" si="72"/>
        <v/>
      </c>
    </row>
    <row r="203" spans="1:12">
      <c r="A203" s="28" t="s">
        <v>93</v>
      </c>
      <c r="B203" s="25">
        <f t="shared" si="71"/>
        <v>0</v>
      </c>
      <c r="C203" s="25">
        <f t="shared" si="71"/>
        <v>0</v>
      </c>
      <c r="D203" s="25"/>
      <c r="E203" s="25"/>
      <c r="F203" s="25"/>
      <c r="G203" s="25"/>
      <c r="H203" s="25"/>
      <c r="I203" s="25"/>
      <c r="J203" s="25"/>
      <c r="K203" s="25"/>
      <c r="L203" s="37" t="str">
        <f t="shared" si="72"/>
        <v/>
      </c>
    </row>
    <row r="204" spans="1:12">
      <c r="A204" s="28" t="s">
        <v>29</v>
      </c>
      <c r="B204" s="25">
        <f t="shared" si="71"/>
        <v>0</v>
      </c>
      <c r="C204" s="25">
        <f t="shared" si="71"/>
        <v>0</v>
      </c>
      <c r="D204" s="25"/>
      <c r="E204" s="25"/>
      <c r="F204" s="25"/>
      <c r="G204" s="25"/>
      <c r="H204" s="25"/>
      <c r="I204" s="25"/>
      <c r="J204" s="25"/>
      <c r="K204" s="25"/>
      <c r="L204" s="37" t="str">
        <f t="shared" si="72"/>
        <v/>
      </c>
    </row>
    <row r="205" spans="1:12" ht="0.75" customHeight="1" thickBot="1">
      <c r="A205" s="28" t="s">
        <v>30</v>
      </c>
      <c r="B205" s="25">
        <f t="shared" si="71"/>
        <v>0</v>
      </c>
      <c r="C205" s="25">
        <f t="shared" si="71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2"/>
        <v/>
      </c>
    </row>
    <row r="206" spans="1:12" ht="19.5" hidden="1" thickBot="1">
      <c r="A206" s="28" t="s">
        <v>31</v>
      </c>
      <c r="B206" s="25">
        <f t="shared" si="71"/>
        <v>0</v>
      </c>
      <c r="C206" s="25">
        <f t="shared" si="71"/>
        <v>0</v>
      </c>
      <c r="D206" s="25"/>
      <c r="E206" s="25"/>
      <c r="F206" s="25"/>
      <c r="G206" s="25"/>
      <c r="H206" s="25"/>
      <c r="I206" s="25"/>
      <c r="J206" s="25"/>
      <c r="K206" s="25"/>
      <c r="L206" s="38" t="str">
        <f t="shared" si="72"/>
        <v/>
      </c>
    </row>
    <row r="207" spans="1:12">
      <c r="A207" s="29" t="s">
        <v>32</v>
      </c>
      <c r="B207" s="30">
        <f>+B194+B189</f>
        <v>0</v>
      </c>
      <c r="C207" s="30">
        <f>+C194+C189</f>
        <v>0</v>
      </c>
      <c r="D207" s="30">
        <f>+D194+D189</f>
        <v>0</v>
      </c>
      <c r="E207" s="30">
        <f t="shared" ref="E207:K207" si="78">+E194+E189</f>
        <v>0</v>
      </c>
      <c r="F207" s="30">
        <f t="shared" si="78"/>
        <v>0</v>
      </c>
      <c r="G207" s="30">
        <f t="shared" si="78"/>
        <v>0</v>
      </c>
      <c r="H207" s="30">
        <f t="shared" si="78"/>
        <v>0</v>
      </c>
      <c r="I207" s="30">
        <f t="shared" si="78"/>
        <v>0</v>
      </c>
      <c r="J207" s="30">
        <f t="shared" si="78"/>
        <v>0</v>
      </c>
      <c r="K207" s="30">
        <f t="shared" si="78"/>
        <v>0</v>
      </c>
      <c r="L207" s="39" t="str">
        <f t="shared" si="72"/>
        <v/>
      </c>
    </row>
    <row r="209" spans="1:12">
      <c r="A209" s="1"/>
      <c r="B209" s="1"/>
      <c r="C209" s="1"/>
      <c r="D209" s="1"/>
      <c r="E209" s="1"/>
      <c r="F209" s="1"/>
      <c r="G209" s="1"/>
      <c r="H209" s="1"/>
      <c r="I209" s="1"/>
      <c r="J209" s="2"/>
      <c r="K209" s="153" t="s">
        <v>0</v>
      </c>
      <c r="L209" s="153"/>
    </row>
    <row r="210" spans="1:12">
      <c r="A210" s="154" t="s">
        <v>142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</row>
    <row r="211" spans="1:1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55" t="s">
        <v>1</v>
      </c>
      <c r="L211" s="155"/>
    </row>
    <row r="212" spans="1:12">
      <c r="A212" s="156" t="s">
        <v>35</v>
      </c>
      <c r="B212" s="156"/>
      <c r="C212" s="156"/>
      <c r="D212" s="156"/>
      <c r="E212" s="157" t="s">
        <v>2</v>
      </c>
      <c r="F212" s="157"/>
      <c r="G212" s="157"/>
      <c r="H212" s="157"/>
      <c r="I212" s="157"/>
      <c r="J212" s="157"/>
      <c r="K212" s="157"/>
      <c r="L212" s="158"/>
    </row>
    <row r="213" spans="1:12">
      <c r="A213" s="159" t="s">
        <v>33</v>
      </c>
      <c r="B213" s="160"/>
      <c r="C213" s="160"/>
      <c r="D213" s="161"/>
      <c r="E213" s="162" t="s">
        <v>3</v>
      </c>
      <c r="F213" s="162"/>
      <c r="G213" s="162"/>
      <c r="H213" s="4"/>
      <c r="I213" s="4"/>
      <c r="J213" s="4"/>
      <c r="K213" s="4"/>
      <c r="L213" s="5"/>
    </row>
    <row r="214" spans="1:12">
      <c r="A214" s="6" t="s">
        <v>41</v>
      </c>
      <c r="B214" s="7"/>
      <c r="C214" s="7"/>
      <c r="D214" s="8"/>
      <c r="E214" s="150" t="s">
        <v>4</v>
      </c>
      <c r="F214" s="150"/>
      <c r="G214" s="150"/>
      <c r="H214" s="9"/>
      <c r="I214" s="9"/>
      <c r="J214" s="9"/>
      <c r="K214" s="9"/>
      <c r="L214" s="10"/>
    </row>
    <row r="215" spans="1:12">
      <c r="A215" s="11"/>
      <c r="B215" s="12"/>
      <c r="C215" s="12"/>
      <c r="D215" s="12"/>
      <c r="E215" s="13"/>
      <c r="F215" s="13"/>
      <c r="G215" s="13"/>
      <c r="H215" s="14"/>
      <c r="I215" s="14"/>
      <c r="J215" s="14"/>
      <c r="K215" s="14"/>
      <c r="L215" s="15"/>
    </row>
    <row r="216" spans="1:12">
      <c r="A216" s="7" t="s">
        <v>5</v>
      </c>
      <c r="B216" s="7"/>
      <c r="C216" s="7"/>
      <c r="D216" s="7"/>
      <c r="E216" s="9"/>
      <c r="F216" s="9"/>
      <c r="G216" s="9"/>
      <c r="H216" s="9"/>
      <c r="I216" s="9"/>
      <c r="J216" s="9"/>
      <c r="K216" s="9"/>
      <c r="L216" s="9"/>
    </row>
    <row r="217" spans="1:12">
      <c r="A217" s="16" t="s">
        <v>6</v>
      </c>
      <c r="B217" s="151" t="s">
        <v>7</v>
      </c>
      <c r="C217" s="152"/>
      <c r="D217" s="151" t="s">
        <v>8</v>
      </c>
      <c r="E217" s="152"/>
      <c r="F217" s="151" t="s">
        <v>9</v>
      </c>
      <c r="G217" s="152"/>
      <c r="H217" s="151" t="s">
        <v>10</v>
      </c>
      <c r="I217" s="152"/>
      <c r="J217" s="151" t="s">
        <v>11</v>
      </c>
      <c r="K217" s="152"/>
      <c r="L217" s="17" t="s">
        <v>12</v>
      </c>
    </row>
    <row r="218" spans="1:12">
      <c r="A218" s="18"/>
      <c r="B218" s="19" t="s">
        <v>13</v>
      </c>
      <c r="C218" s="19" t="s">
        <v>14</v>
      </c>
      <c r="D218" s="19" t="s">
        <v>13</v>
      </c>
      <c r="E218" s="19" t="s">
        <v>14</v>
      </c>
      <c r="F218" s="19" t="s">
        <v>13</v>
      </c>
      <c r="G218" s="19" t="s">
        <v>14</v>
      </c>
      <c r="H218" s="19" t="s">
        <v>13</v>
      </c>
      <c r="I218" s="19" t="s">
        <v>14</v>
      </c>
      <c r="J218" s="19" t="s">
        <v>13</v>
      </c>
      <c r="K218" s="19" t="s">
        <v>14</v>
      </c>
      <c r="L218" s="20" t="s">
        <v>15</v>
      </c>
    </row>
    <row r="219" spans="1:12">
      <c r="A219" s="21" t="s">
        <v>16</v>
      </c>
      <c r="B219" s="22">
        <f>+D219+F219+H219+J219</f>
        <v>0</v>
      </c>
      <c r="C219" s="22">
        <f>+E219+G219+I219+K219</f>
        <v>0</v>
      </c>
      <c r="D219" s="22">
        <f t="shared" ref="D219:K219" si="79">SUM(D220:D222)</f>
        <v>0</v>
      </c>
      <c r="E219" s="22">
        <f t="shared" si="79"/>
        <v>0</v>
      </c>
      <c r="F219" s="22">
        <f t="shared" si="79"/>
        <v>0</v>
      </c>
      <c r="G219" s="22">
        <f t="shared" si="79"/>
        <v>0</v>
      </c>
      <c r="H219" s="22">
        <f t="shared" si="79"/>
        <v>0</v>
      </c>
      <c r="I219" s="22">
        <f t="shared" si="79"/>
        <v>0</v>
      </c>
      <c r="J219" s="22">
        <f t="shared" si="79"/>
        <v>0</v>
      </c>
      <c r="K219" s="22">
        <f t="shared" si="79"/>
        <v>0</v>
      </c>
      <c r="L219" s="23" t="str">
        <f>IF(C219&gt;0,FIXED(C219/B219*100,2),"")</f>
        <v/>
      </c>
    </row>
    <row r="220" spans="1:12">
      <c r="A220" s="24" t="s">
        <v>17</v>
      </c>
      <c r="B220" s="25">
        <f t="shared" ref="B220:C236" si="80">+D220+F220+H220+J220</f>
        <v>0</v>
      </c>
      <c r="C220" s="25">
        <f t="shared" si="80"/>
        <v>0</v>
      </c>
      <c r="D220" s="25"/>
      <c r="E220" s="25"/>
      <c r="F220" s="25"/>
      <c r="G220" s="25"/>
      <c r="H220" s="25"/>
      <c r="I220" s="25"/>
      <c r="J220" s="25"/>
      <c r="K220" s="25"/>
      <c r="L220" s="37" t="str">
        <f>IF(C220&gt;0,FIXED(C220/B220*100,2),"")</f>
        <v/>
      </c>
    </row>
    <row r="221" spans="1:12">
      <c r="A221" s="24" t="s">
        <v>18</v>
      </c>
      <c r="B221" s="25">
        <f t="shared" si="80"/>
        <v>0</v>
      </c>
      <c r="C221" s="25">
        <f t="shared" si="80"/>
        <v>0</v>
      </c>
      <c r="D221" s="25"/>
      <c r="E221" s="25"/>
      <c r="F221" s="25"/>
      <c r="G221" s="25"/>
      <c r="H221" s="25"/>
      <c r="I221" s="25"/>
      <c r="J221" s="25"/>
      <c r="K221" s="25"/>
      <c r="L221" s="37" t="str">
        <f t="shared" ref="L221:L237" si="81">IF(C221&gt;0,FIXED(C221/B221*100,2),"")</f>
        <v/>
      </c>
    </row>
    <row r="222" spans="1:12">
      <c r="A222" s="24" t="s">
        <v>140</v>
      </c>
      <c r="B222" s="25">
        <f t="shared" si="80"/>
        <v>0</v>
      </c>
      <c r="C222" s="25">
        <f t="shared" si="80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si="81"/>
        <v/>
      </c>
    </row>
    <row r="223" spans="1:12">
      <c r="A223" s="21" t="s">
        <v>19</v>
      </c>
      <c r="B223" s="22">
        <f t="shared" si="80"/>
        <v>0</v>
      </c>
      <c r="C223" s="22">
        <f t="shared" si="80"/>
        <v>0</v>
      </c>
      <c r="D223" s="22">
        <f t="shared" ref="D223:K223" si="82">+D224</f>
        <v>0</v>
      </c>
      <c r="E223" s="22">
        <f t="shared" si="82"/>
        <v>0</v>
      </c>
      <c r="F223" s="22">
        <f t="shared" si="82"/>
        <v>0</v>
      </c>
      <c r="G223" s="22">
        <f t="shared" si="82"/>
        <v>0</v>
      </c>
      <c r="H223" s="22">
        <f t="shared" si="82"/>
        <v>0</v>
      </c>
      <c r="I223" s="22">
        <f t="shared" si="82"/>
        <v>0</v>
      </c>
      <c r="J223" s="22">
        <f t="shared" si="82"/>
        <v>0</v>
      </c>
      <c r="K223" s="22">
        <f t="shared" si="82"/>
        <v>0</v>
      </c>
      <c r="L223" s="23" t="str">
        <f t="shared" si="81"/>
        <v/>
      </c>
    </row>
    <row r="224" spans="1:12">
      <c r="A224" s="21" t="s">
        <v>20</v>
      </c>
      <c r="B224" s="22">
        <f t="shared" si="80"/>
        <v>0</v>
      </c>
      <c r="C224" s="22">
        <f t="shared" si="80"/>
        <v>0</v>
      </c>
      <c r="D224" s="22">
        <f t="shared" ref="D224:K224" si="83">+D225+D228+D229+D232</f>
        <v>0</v>
      </c>
      <c r="E224" s="22">
        <f t="shared" si="83"/>
        <v>0</v>
      </c>
      <c r="F224" s="22">
        <f t="shared" si="83"/>
        <v>0</v>
      </c>
      <c r="G224" s="22">
        <f t="shared" si="83"/>
        <v>0</v>
      </c>
      <c r="H224" s="22">
        <f t="shared" si="83"/>
        <v>0</v>
      </c>
      <c r="I224" s="22">
        <f t="shared" si="83"/>
        <v>0</v>
      </c>
      <c r="J224" s="22">
        <f t="shared" si="83"/>
        <v>0</v>
      </c>
      <c r="K224" s="22">
        <f t="shared" si="83"/>
        <v>0</v>
      </c>
      <c r="L224" s="23" t="str">
        <f t="shared" si="81"/>
        <v/>
      </c>
    </row>
    <row r="225" spans="1:12">
      <c r="A225" s="21" t="s">
        <v>21</v>
      </c>
      <c r="B225" s="22">
        <f t="shared" si="80"/>
        <v>0</v>
      </c>
      <c r="C225" s="22">
        <f t="shared" si="80"/>
        <v>0</v>
      </c>
      <c r="D225" s="22">
        <f t="shared" ref="D225:K225" si="84">+D226+D227</f>
        <v>0</v>
      </c>
      <c r="E225" s="22">
        <f t="shared" si="84"/>
        <v>0</v>
      </c>
      <c r="F225" s="22">
        <f t="shared" si="84"/>
        <v>0</v>
      </c>
      <c r="G225" s="22">
        <f t="shared" si="84"/>
        <v>0</v>
      </c>
      <c r="H225" s="22">
        <f t="shared" si="84"/>
        <v>0</v>
      </c>
      <c r="I225" s="22">
        <f t="shared" si="84"/>
        <v>0</v>
      </c>
      <c r="J225" s="22">
        <f t="shared" si="84"/>
        <v>0</v>
      </c>
      <c r="K225" s="22">
        <f t="shared" si="84"/>
        <v>0</v>
      </c>
      <c r="L225" s="23" t="str">
        <f t="shared" si="81"/>
        <v/>
      </c>
    </row>
    <row r="226" spans="1:12">
      <c r="A226" s="24" t="s">
        <v>22</v>
      </c>
      <c r="B226" s="25">
        <f t="shared" si="80"/>
        <v>0</v>
      </c>
      <c r="C226" s="25">
        <f t="shared" si="80"/>
        <v>0</v>
      </c>
      <c r="D226" s="25"/>
      <c r="E226" s="25"/>
      <c r="F226" s="25"/>
      <c r="G226" s="25"/>
      <c r="H226" s="25"/>
      <c r="I226" s="25"/>
      <c r="J226" s="25"/>
      <c r="K226" s="25"/>
      <c r="L226" s="37" t="str">
        <f t="shared" si="81"/>
        <v/>
      </c>
    </row>
    <row r="227" spans="1:12">
      <c r="A227" s="26" t="s">
        <v>23</v>
      </c>
      <c r="B227" s="25">
        <f t="shared" si="80"/>
        <v>0</v>
      </c>
      <c r="C227" s="25">
        <f t="shared" si="80"/>
        <v>0</v>
      </c>
      <c r="D227" s="27"/>
      <c r="E227" s="27"/>
      <c r="F227" s="27"/>
      <c r="G227" s="27"/>
      <c r="H227" s="27"/>
      <c r="I227" s="27"/>
      <c r="J227" s="27"/>
      <c r="K227" s="27"/>
      <c r="L227" s="37" t="str">
        <f t="shared" si="81"/>
        <v/>
      </c>
    </row>
    <row r="228" spans="1:12">
      <c r="A228" s="24" t="s">
        <v>141</v>
      </c>
      <c r="B228" s="25">
        <f t="shared" si="80"/>
        <v>0</v>
      </c>
      <c r="C228" s="25">
        <f t="shared" si="80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81"/>
        <v/>
      </c>
    </row>
    <row r="229" spans="1:12">
      <c r="A229" s="21" t="s">
        <v>24</v>
      </c>
      <c r="B229" s="22">
        <f t="shared" si="80"/>
        <v>0</v>
      </c>
      <c r="C229" s="22">
        <f t="shared" si="80"/>
        <v>0</v>
      </c>
      <c r="D229" s="22">
        <f t="shared" ref="D229:K229" si="85">+D230+D231</f>
        <v>0</v>
      </c>
      <c r="E229" s="22">
        <f t="shared" si="85"/>
        <v>0</v>
      </c>
      <c r="F229" s="22">
        <f t="shared" si="85"/>
        <v>0</v>
      </c>
      <c r="G229" s="22">
        <f t="shared" si="85"/>
        <v>0</v>
      </c>
      <c r="H229" s="22">
        <f t="shared" si="85"/>
        <v>0</v>
      </c>
      <c r="I229" s="22">
        <f t="shared" si="85"/>
        <v>0</v>
      </c>
      <c r="J229" s="22">
        <f t="shared" si="85"/>
        <v>0</v>
      </c>
      <c r="K229" s="22">
        <f t="shared" si="85"/>
        <v>0</v>
      </c>
      <c r="L229" s="23" t="str">
        <f t="shared" si="81"/>
        <v/>
      </c>
    </row>
    <row r="230" spans="1:12">
      <c r="A230" s="28" t="s">
        <v>25</v>
      </c>
      <c r="B230" s="25">
        <f t="shared" si="80"/>
        <v>0</v>
      </c>
      <c r="C230" s="25">
        <f t="shared" si="80"/>
        <v>0</v>
      </c>
      <c r="D230" s="27"/>
      <c r="E230" s="27"/>
      <c r="F230" s="27"/>
      <c r="G230" s="27"/>
      <c r="H230" s="27"/>
      <c r="I230" s="27"/>
      <c r="J230" s="27"/>
      <c r="K230" s="27"/>
      <c r="L230" s="37" t="str">
        <f t="shared" si="81"/>
        <v/>
      </c>
    </row>
    <row r="231" spans="1:12">
      <c r="A231" s="28" t="s">
        <v>26</v>
      </c>
      <c r="B231" s="25">
        <f t="shared" si="80"/>
        <v>0</v>
      </c>
      <c r="C231" s="25">
        <f t="shared" si="80"/>
        <v>0</v>
      </c>
      <c r="D231" s="27"/>
      <c r="E231" s="27"/>
      <c r="F231" s="27"/>
      <c r="G231" s="27"/>
      <c r="H231" s="27"/>
      <c r="I231" s="27"/>
      <c r="J231" s="27"/>
      <c r="K231" s="27"/>
      <c r="L231" s="37" t="str">
        <f t="shared" si="81"/>
        <v/>
      </c>
    </row>
    <row r="232" spans="1:12">
      <c r="A232" s="21" t="s">
        <v>27</v>
      </c>
      <c r="B232" s="22">
        <f t="shared" si="80"/>
        <v>0</v>
      </c>
      <c r="C232" s="22">
        <f t="shared" si="80"/>
        <v>0</v>
      </c>
      <c r="D232" s="22">
        <f t="shared" ref="D232:K232" si="86">SUM(D233:D236)</f>
        <v>0</v>
      </c>
      <c r="E232" s="22">
        <f t="shared" si="86"/>
        <v>0</v>
      </c>
      <c r="F232" s="22">
        <f t="shared" si="86"/>
        <v>0</v>
      </c>
      <c r="G232" s="22">
        <f t="shared" si="86"/>
        <v>0</v>
      </c>
      <c r="H232" s="22">
        <f t="shared" si="86"/>
        <v>0</v>
      </c>
      <c r="I232" s="22">
        <f t="shared" si="86"/>
        <v>0</v>
      </c>
      <c r="J232" s="22">
        <f t="shared" si="86"/>
        <v>0</v>
      </c>
      <c r="K232" s="22">
        <f t="shared" si="86"/>
        <v>0</v>
      </c>
      <c r="L232" s="23" t="str">
        <f t="shared" si="81"/>
        <v/>
      </c>
    </row>
    <row r="233" spans="1:12">
      <c r="A233" s="28" t="s">
        <v>28</v>
      </c>
      <c r="B233" s="25">
        <f t="shared" si="80"/>
        <v>0</v>
      </c>
      <c r="C233" s="25">
        <f t="shared" si="80"/>
        <v>0</v>
      </c>
      <c r="D233" s="25"/>
      <c r="E233" s="25"/>
      <c r="F233" s="25"/>
      <c r="G233" s="25"/>
      <c r="H233" s="25"/>
      <c r="I233" s="25"/>
      <c r="J233" s="25"/>
      <c r="K233" s="25"/>
      <c r="L233" s="37" t="str">
        <f t="shared" si="81"/>
        <v/>
      </c>
    </row>
    <row r="234" spans="1:12">
      <c r="A234" s="28" t="s">
        <v>29</v>
      </c>
      <c r="B234" s="25">
        <f t="shared" si="80"/>
        <v>0</v>
      </c>
      <c r="C234" s="25">
        <f t="shared" si="80"/>
        <v>0</v>
      </c>
      <c r="D234" s="25"/>
      <c r="E234" s="25"/>
      <c r="F234" s="25"/>
      <c r="G234" s="25"/>
      <c r="H234" s="25"/>
      <c r="I234" s="25"/>
      <c r="J234" s="25"/>
      <c r="K234" s="25"/>
      <c r="L234" s="37" t="str">
        <f t="shared" si="81"/>
        <v/>
      </c>
    </row>
    <row r="235" spans="1:12" ht="18.75" customHeight="1" thickBot="1">
      <c r="A235" s="28" t="s">
        <v>30</v>
      </c>
      <c r="B235" s="25">
        <f t="shared" si="80"/>
        <v>0</v>
      </c>
      <c r="C235" s="25">
        <f t="shared" si="80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1"/>
        <v/>
      </c>
    </row>
    <row r="236" spans="1:12" ht="19.5" hidden="1" thickBot="1">
      <c r="A236" s="28" t="s">
        <v>31</v>
      </c>
      <c r="B236" s="25">
        <f t="shared" si="80"/>
        <v>0</v>
      </c>
      <c r="C236" s="25">
        <f t="shared" si="80"/>
        <v>0</v>
      </c>
      <c r="D236" s="25"/>
      <c r="E236" s="25"/>
      <c r="F236" s="25"/>
      <c r="G236" s="25"/>
      <c r="H236" s="25"/>
      <c r="I236" s="25"/>
      <c r="J236" s="25"/>
      <c r="K236" s="25"/>
      <c r="L236" s="38" t="str">
        <f t="shared" si="81"/>
        <v/>
      </c>
    </row>
    <row r="237" spans="1:12">
      <c r="A237" s="29" t="s">
        <v>32</v>
      </c>
      <c r="B237" s="30">
        <f>+B224+B219</f>
        <v>0</v>
      </c>
      <c r="C237" s="30">
        <f>+C224+C219</f>
        <v>0</v>
      </c>
      <c r="D237" s="30">
        <f>+D224+D219</f>
        <v>0</v>
      </c>
      <c r="E237" s="30">
        <f t="shared" ref="E237:K237" si="87">+E224+E219</f>
        <v>0</v>
      </c>
      <c r="F237" s="30">
        <f t="shared" si="87"/>
        <v>0</v>
      </c>
      <c r="G237" s="30">
        <f t="shared" si="87"/>
        <v>0</v>
      </c>
      <c r="H237" s="30">
        <f t="shared" si="87"/>
        <v>0</v>
      </c>
      <c r="I237" s="30">
        <f t="shared" si="87"/>
        <v>0</v>
      </c>
      <c r="J237" s="30">
        <f t="shared" si="87"/>
        <v>0</v>
      </c>
      <c r="K237" s="30">
        <f t="shared" si="87"/>
        <v>0</v>
      </c>
      <c r="L237" s="39" t="str">
        <f t="shared" si="81"/>
        <v/>
      </c>
    </row>
    <row r="238" spans="1:12">
      <c r="A238" s="1"/>
      <c r="B238" s="1"/>
      <c r="C238" s="1"/>
      <c r="D238" s="1"/>
      <c r="E238" s="1"/>
      <c r="F238" s="1"/>
      <c r="G238" s="1"/>
      <c r="H238" s="1"/>
      <c r="I238" s="1"/>
      <c r="J238" s="2"/>
      <c r="K238" s="153" t="s">
        <v>0</v>
      </c>
      <c r="L238" s="153"/>
    </row>
    <row r="239" spans="1:12">
      <c r="A239" s="154" t="s">
        <v>142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</row>
    <row r="240" spans="1:1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55" t="s">
        <v>1</v>
      </c>
      <c r="L240" s="155"/>
    </row>
    <row r="241" spans="1:12">
      <c r="A241" s="156" t="s">
        <v>35</v>
      </c>
      <c r="B241" s="156"/>
      <c r="C241" s="156"/>
      <c r="D241" s="156"/>
      <c r="E241" s="157" t="s">
        <v>2</v>
      </c>
      <c r="F241" s="157"/>
      <c r="G241" s="157"/>
      <c r="H241" s="157"/>
      <c r="I241" s="157"/>
      <c r="J241" s="157"/>
      <c r="K241" s="157"/>
      <c r="L241" s="158"/>
    </row>
    <row r="242" spans="1:12">
      <c r="A242" s="159" t="s">
        <v>33</v>
      </c>
      <c r="B242" s="160"/>
      <c r="C242" s="160"/>
      <c r="D242" s="161"/>
      <c r="E242" s="162" t="s">
        <v>3</v>
      </c>
      <c r="F242" s="162"/>
      <c r="G242" s="162"/>
      <c r="H242" s="4"/>
      <c r="I242" s="4"/>
      <c r="J242" s="4"/>
      <c r="K242" s="4"/>
      <c r="L242" s="5"/>
    </row>
    <row r="243" spans="1:12">
      <c r="A243" s="6" t="s">
        <v>39</v>
      </c>
      <c r="B243" s="7"/>
      <c r="C243" s="7"/>
      <c r="D243" s="8"/>
      <c r="E243" s="150" t="s">
        <v>4</v>
      </c>
      <c r="F243" s="150"/>
      <c r="G243" s="150"/>
      <c r="H243" s="9"/>
      <c r="I243" s="9"/>
      <c r="J243" s="9"/>
      <c r="K243" s="9"/>
      <c r="L243" s="10"/>
    </row>
    <row r="244" spans="1:12">
      <c r="A244" s="11"/>
      <c r="B244" s="12"/>
      <c r="C244" s="12"/>
      <c r="D244" s="12"/>
      <c r="E244" s="13"/>
      <c r="F244" s="13"/>
      <c r="G244" s="13"/>
      <c r="H244" s="14"/>
      <c r="I244" s="14"/>
      <c r="J244" s="14"/>
      <c r="K244" s="14"/>
      <c r="L244" s="15"/>
    </row>
    <row r="245" spans="1:12">
      <c r="A245" s="7" t="s">
        <v>5</v>
      </c>
      <c r="B245" s="7"/>
      <c r="C245" s="7"/>
      <c r="D245" s="7"/>
      <c r="E245" s="9"/>
      <c r="F245" s="9"/>
      <c r="G245" s="9"/>
      <c r="H245" s="9"/>
      <c r="I245" s="9"/>
      <c r="J245" s="9"/>
      <c r="K245" s="9"/>
      <c r="L245" s="9"/>
    </row>
    <row r="246" spans="1:12">
      <c r="A246" s="16" t="s">
        <v>6</v>
      </c>
      <c r="B246" s="151" t="s">
        <v>7</v>
      </c>
      <c r="C246" s="152"/>
      <c r="D246" s="151" t="s">
        <v>8</v>
      </c>
      <c r="E246" s="152"/>
      <c r="F246" s="151" t="s">
        <v>9</v>
      </c>
      <c r="G246" s="152"/>
      <c r="H246" s="151" t="s">
        <v>10</v>
      </c>
      <c r="I246" s="152"/>
      <c r="J246" s="151" t="s">
        <v>11</v>
      </c>
      <c r="K246" s="152"/>
      <c r="L246" s="17" t="s">
        <v>12</v>
      </c>
    </row>
    <row r="247" spans="1:12">
      <c r="A247" s="18"/>
      <c r="B247" s="19" t="s">
        <v>13</v>
      </c>
      <c r="C247" s="19" t="s">
        <v>14</v>
      </c>
      <c r="D247" s="19" t="s">
        <v>13</v>
      </c>
      <c r="E247" s="19" t="s">
        <v>14</v>
      </c>
      <c r="F247" s="19" t="s">
        <v>13</v>
      </c>
      <c r="G247" s="19" t="s">
        <v>14</v>
      </c>
      <c r="H247" s="19" t="s">
        <v>13</v>
      </c>
      <c r="I247" s="19" t="s">
        <v>14</v>
      </c>
      <c r="J247" s="19" t="s">
        <v>13</v>
      </c>
      <c r="K247" s="19" t="s">
        <v>14</v>
      </c>
      <c r="L247" s="20" t="s">
        <v>15</v>
      </c>
    </row>
    <row r="248" spans="1:12">
      <c r="A248" s="21" t="s">
        <v>16</v>
      </c>
      <c r="B248" s="22">
        <f>+D248+F248+H248+J248</f>
        <v>0</v>
      </c>
      <c r="C248" s="22">
        <f>+E248+G248+I248+K248</f>
        <v>0</v>
      </c>
      <c r="D248" s="22">
        <f t="shared" ref="D248:K248" si="88">SUM(D249:D251)</f>
        <v>0</v>
      </c>
      <c r="E248" s="22">
        <f t="shared" si="88"/>
        <v>0</v>
      </c>
      <c r="F248" s="22">
        <f t="shared" si="88"/>
        <v>0</v>
      </c>
      <c r="G248" s="22">
        <f t="shared" si="88"/>
        <v>0</v>
      </c>
      <c r="H248" s="22">
        <f t="shared" si="88"/>
        <v>0</v>
      </c>
      <c r="I248" s="22">
        <f t="shared" si="88"/>
        <v>0</v>
      </c>
      <c r="J248" s="22">
        <f t="shared" si="88"/>
        <v>0</v>
      </c>
      <c r="K248" s="22">
        <f t="shared" si="88"/>
        <v>0</v>
      </c>
      <c r="L248" s="23" t="str">
        <f>IF(C248&gt;0,FIXED(C248/B248*100,2),"")</f>
        <v/>
      </c>
    </row>
    <row r="249" spans="1:12">
      <c r="A249" s="24" t="s">
        <v>17</v>
      </c>
      <c r="B249" s="25">
        <f t="shared" ref="B249:C265" si="89">+D249+F249+H249+J249</f>
        <v>0</v>
      </c>
      <c r="C249" s="25">
        <f t="shared" si="89"/>
        <v>0</v>
      </c>
      <c r="D249" s="25"/>
      <c r="E249" s="25"/>
      <c r="F249" s="25"/>
      <c r="G249" s="25"/>
      <c r="H249" s="25"/>
      <c r="I249" s="25"/>
      <c r="J249" s="25"/>
      <c r="K249" s="25"/>
      <c r="L249" s="37" t="str">
        <f t="shared" ref="L249:L266" si="90">IF(C249&gt;0,FIXED(C249/B249*100,2),"")</f>
        <v/>
      </c>
    </row>
    <row r="250" spans="1:12">
      <c r="A250" s="24" t="s">
        <v>18</v>
      </c>
      <c r="B250" s="25">
        <f t="shared" si="89"/>
        <v>0</v>
      </c>
      <c r="C250" s="25">
        <f t="shared" si="89"/>
        <v>0</v>
      </c>
      <c r="D250" s="25"/>
      <c r="E250" s="25"/>
      <c r="F250" s="25"/>
      <c r="G250" s="25"/>
      <c r="H250" s="25"/>
      <c r="I250" s="25"/>
      <c r="J250" s="25"/>
      <c r="K250" s="25"/>
      <c r="L250" s="37" t="str">
        <f t="shared" si="90"/>
        <v/>
      </c>
    </row>
    <row r="251" spans="1:12">
      <c r="A251" s="24" t="s">
        <v>140</v>
      </c>
      <c r="B251" s="25">
        <f t="shared" si="89"/>
        <v>0</v>
      </c>
      <c r="C251" s="25">
        <f t="shared" si="89"/>
        <v>0</v>
      </c>
      <c r="D251" s="25"/>
      <c r="E251" s="25"/>
      <c r="F251" s="25"/>
      <c r="G251" s="25"/>
      <c r="H251" s="25"/>
      <c r="I251" s="25"/>
      <c r="J251" s="25"/>
      <c r="K251" s="25"/>
      <c r="L251" s="37" t="str">
        <f t="shared" si="90"/>
        <v/>
      </c>
    </row>
    <row r="252" spans="1:12">
      <c r="A252" s="21" t="s">
        <v>19</v>
      </c>
      <c r="B252" s="22">
        <f t="shared" si="89"/>
        <v>0</v>
      </c>
      <c r="C252" s="22">
        <f t="shared" si="89"/>
        <v>0</v>
      </c>
      <c r="D252" s="22">
        <f t="shared" ref="D252:K252" si="91">+D253</f>
        <v>0</v>
      </c>
      <c r="E252" s="22">
        <f t="shared" si="91"/>
        <v>0</v>
      </c>
      <c r="F252" s="22">
        <f t="shared" si="91"/>
        <v>0</v>
      </c>
      <c r="G252" s="22">
        <f t="shared" si="91"/>
        <v>0</v>
      </c>
      <c r="H252" s="22">
        <f t="shared" si="91"/>
        <v>0</v>
      </c>
      <c r="I252" s="22">
        <f t="shared" si="91"/>
        <v>0</v>
      </c>
      <c r="J252" s="22">
        <f t="shared" si="91"/>
        <v>0</v>
      </c>
      <c r="K252" s="22">
        <f t="shared" si="91"/>
        <v>0</v>
      </c>
      <c r="L252" s="23" t="str">
        <f t="shared" si="90"/>
        <v/>
      </c>
    </row>
    <row r="253" spans="1:12">
      <c r="A253" s="21" t="s">
        <v>20</v>
      </c>
      <c r="B253" s="22">
        <f t="shared" si="89"/>
        <v>0</v>
      </c>
      <c r="C253" s="22">
        <f t="shared" si="89"/>
        <v>0</v>
      </c>
      <c r="D253" s="22">
        <f t="shared" ref="D253:K253" si="92">+D254+D257+D258+D261</f>
        <v>0</v>
      </c>
      <c r="E253" s="22">
        <f t="shared" si="92"/>
        <v>0</v>
      </c>
      <c r="F253" s="22">
        <f t="shared" si="92"/>
        <v>0</v>
      </c>
      <c r="G253" s="22">
        <f t="shared" si="92"/>
        <v>0</v>
      </c>
      <c r="H253" s="22">
        <f t="shared" si="92"/>
        <v>0</v>
      </c>
      <c r="I253" s="22">
        <f t="shared" si="92"/>
        <v>0</v>
      </c>
      <c r="J253" s="22">
        <f t="shared" si="92"/>
        <v>0</v>
      </c>
      <c r="K253" s="22">
        <f t="shared" si="92"/>
        <v>0</v>
      </c>
      <c r="L253" s="23" t="str">
        <f t="shared" si="90"/>
        <v/>
      </c>
    </row>
    <row r="254" spans="1:12">
      <c r="A254" s="21" t="s">
        <v>21</v>
      </c>
      <c r="B254" s="22">
        <f t="shared" si="89"/>
        <v>0</v>
      </c>
      <c r="C254" s="22">
        <f t="shared" si="89"/>
        <v>0</v>
      </c>
      <c r="D254" s="22">
        <f t="shared" ref="D254:K254" si="93">+D255+D256</f>
        <v>0</v>
      </c>
      <c r="E254" s="22">
        <f t="shared" si="93"/>
        <v>0</v>
      </c>
      <c r="F254" s="22">
        <f t="shared" si="93"/>
        <v>0</v>
      </c>
      <c r="G254" s="22">
        <f t="shared" si="93"/>
        <v>0</v>
      </c>
      <c r="H254" s="22">
        <f t="shared" si="93"/>
        <v>0</v>
      </c>
      <c r="I254" s="22">
        <f t="shared" si="93"/>
        <v>0</v>
      </c>
      <c r="J254" s="22">
        <f t="shared" si="93"/>
        <v>0</v>
      </c>
      <c r="K254" s="22">
        <f t="shared" si="93"/>
        <v>0</v>
      </c>
      <c r="L254" s="23" t="str">
        <f t="shared" si="90"/>
        <v/>
      </c>
    </row>
    <row r="255" spans="1:12">
      <c r="A255" s="24" t="s">
        <v>22</v>
      </c>
      <c r="B255" s="25">
        <f t="shared" si="89"/>
        <v>0</v>
      </c>
      <c r="C255" s="25">
        <f t="shared" si="89"/>
        <v>0</v>
      </c>
      <c r="D255" s="25"/>
      <c r="E255" s="25"/>
      <c r="F255" s="25"/>
      <c r="G255" s="25"/>
      <c r="H255" s="25"/>
      <c r="I255" s="25"/>
      <c r="J255" s="25"/>
      <c r="K255" s="25"/>
      <c r="L255" s="37" t="str">
        <f t="shared" si="90"/>
        <v/>
      </c>
    </row>
    <row r="256" spans="1:12">
      <c r="A256" s="26" t="s">
        <v>23</v>
      </c>
      <c r="B256" s="25">
        <f t="shared" si="89"/>
        <v>0</v>
      </c>
      <c r="C256" s="25">
        <f t="shared" si="89"/>
        <v>0</v>
      </c>
      <c r="D256" s="27"/>
      <c r="E256" s="27"/>
      <c r="F256" s="27"/>
      <c r="G256" s="27"/>
      <c r="H256" s="27"/>
      <c r="I256" s="27"/>
      <c r="J256" s="27"/>
      <c r="K256" s="27"/>
      <c r="L256" s="37" t="str">
        <f t="shared" si="90"/>
        <v/>
      </c>
    </row>
    <row r="257" spans="1:12">
      <c r="A257" s="24" t="s">
        <v>141</v>
      </c>
      <c r="B257" s="25">
        <f t="shared" si="89"/>
        <v>0</v>
      </c>
      <c r="C257" s="25">
        <f t="shared" si="89"/>
        <v>0</v>
      </c>
      <c r="D257" s="25"/>
      <c r="E257" s="25"/>
      <c r="F257" s="25"/>
      <c r="G257" s="25"/>
      <c r="H257" s="25"/>
      <c r="I257" s="25"/>
      <c r="J257" s="25"/>
      <c r="K257" s="25"/>
      <c r="L257" s="37" t="str">
        <f t="shared" si="90"/>
        <v/>
      </c>
    </row>
    <row r="258" spans="1:12">
      <c r="A258" s="21" t="s">
        <v>24</v>
      </c>
      <c r="B258" s="22">
        <f t="shared" si="89"/>
        <v>0</v>
      </c>
      <c r="C258" s="22">
        <f t="shared" si="89"/>
        <v>0</v>
      </c>
      <c r="D258" s="22">
        <f t="shared" ref="D258:K258" si="94">+D259+D260</f>
        <v>0</v>
      </c>
      <c r="E258" s="22">
        <f t="shared" si="94"/>
        <v>0</v>
      </c>
      <c r="F258" s="22">
        <f t="shared" si="94"/>
        <v>0</v>
      </c>
      <c r="G258" s="22">
        <f t="shared" si="94"/>
        <v>0</v>
      </c>
      <c r="H258" s="22">
        <f t="shared" si="94"/>
        <v>0</v>
      </c>
      <c r="I258" s="22">
        <f t="shared" si="94"/>
        <v>0</v>
      </c>
      <c r="J258" s="22">
        <f t="shared" si="94"/>
        <v>0</v>
      </c>
      <c r="K258" s="22">
        <f t="shared" si="94"/>
        <v>0</v>
      </c>
      <c r="L258" s="23" t="str">
        <f t="shared" si="90"/>
        <v/>
      </c>
    </row>
    <row r="259" spans="1:12">
      <c r="A259" s="28" t="s">
        <v>25</v>
      </c>
      <c r="B259" s="25">
        <f t="shared" si="89"/>
        <v>0</v>
      </c>
      <c r="C259" s="25">
        <f t="shared" si="89"/>
        <v>0</v>
      </c>
      <c r="D259" s="25"/>
      <c r="E259" s="25"/>
      <c r="F259" s="25"/>
      <c r="G259" s="25"/>
      <c r="H259" s="25"/>
      <c r="I259" s="25"/>
      <c r="J259" s="25"/>
      <c r="K259" s="27"/>
      <c r="L259" s="37" t="str">
        <f t="shared" si="90"/>
        <v/>
      </c>
    </row>
    <row r="260" spans="1:12">
      <c r="A260" s="28" t="s">
        <v>26</v>
      </c>
      <c r="B260" s="25">
        <f t="shared" si="89"/>
        <v>0</v>
      </c>
      <c r="C260" s="25">
        <f t="shared" si="89"/>
        <v>0</v>
      </c>
      <c r="D260" s="25"/>
      <c r="E260" s="25"/>
      <c r="F260" s="25"/>
      <c r="G260" s="25"/>
      <c r="H260" s="25"/>
      <c r="I260" s="25"/>
      <c r="J260" s="25"/>
      <c r="K260" s="27"/>
      <c r="L260" s="37" t="str">
        <f t="shared" si="90"/>
        <v/>
      </c>
    </row>
    <row r="261" spans="1:12">
      <c r="A261" s="21" t="s">
        <v>27</v>
      </c>
      <c r="B261" s="22">
        <f t="shared" si="89"/>
        <v>0</v>
      </c>
      <c r="C261" s="22">
        <f t="shared" si="89"/>
        <v>0</v>
      </c>
      <c r="D261" s="22">
        <f t="shared" ref="D261:K261" si="95">SUM(D262:D265)</f>
        <v>0</v>
      </c>
      <c r="E261" s="22">
        <f t="shared" si="95"/>
        <v>0</v>
      </c>
      <c r="F261" s="22">
        <f t="shared" si="95"/>
        <v>0</v>
      </c>
      <c r="G261" s="22">
        <f t="shared" si="95"/>
        <v>0</v>
      </c>
      <c r="H261" s="22">
        <f t="shared" si="95"/>
        <v>0</v>
      </c>
      <c r="I261" s="22">
        <f t="shared" si="95"/>
        <v>0</v>
      </c>
      <c r="J261" s="22">
        <f t="shared" si="95"/>
        <v>0</v>
      </c>
      <c r="K261" s="22">
        <f t="shared" si="95"/>
        <v>0</v>
      </c>
      <c r="L261" s="23" t="str">
        <f t="shared" si="90"/>
        <v/>
      </c>
    </row>
    <row r="262" spans="1:12">
      <c r="A262" s="28" t="s">
        <v>28</v>
      </c>
      <c r="B262" s="25">
        <f t="shared" si="89"/>
        <v>0</v>
      </c>
      <c r="C262" s="25">
        <f t="shared" si="89"/>
        <v>0</v>
      </c>
      <c r="D262" s="25"/>
      <c r="E262" s="25"/>
      <c r="F262" s="25"/>
      <c r="G262" s="25"/>
      <c r="H262" s="25"/>
      <c r="I262" s="25"/>
      <c r="J262" s="25"/>
      <c r="K262" s="25"/>
      <c r="L262" s="37" t="str">
        <f t="shared" si="90"/>
        <v/>
      </c>
    </row>
    <row r="263" spans="1:12">
      <c r="A263" s="28" t="s">
        <v>29</v>
      </c>
      <c r="B263" s="25">
        <f t="shared" si="89"/>
        <v>0</v>
      </c>
      <c r="C263" s="25">
        <f t="shared" si="89"/>
        <v>0</v>
      </c>
      <c r="D263" s="25"/>
      <c r="E263" s="25"/>
      <c r="F263" s="25"/>
      <c r="G263" s="25"/>
      <c r="H263" s="25"/>
      <c r="I263" s="25"/>
      <c r="J263" s="25"/>
      <c r="K263" s="25"/>
      <c r="L263" s="37" t="str">
        <f t="shared" si="90"/>
        <v/>
      </c>
    </row>
    <row r="264" spans="1:12" ht="21" customHeight="1" thickBot="1">
      <c r="A264" s="28" t="s">
        <v>30</v>
      </c>
      <c r="B264" s="25">
        <f t="shared" si="89"/>
        <v>0</v>
      </c>
      <c r="C264" s="25">
        <f t="shared" si="89"/>
        <v>0</v>
      </c>
      <c r="D264" s="25"/>
      <c r="E264" s="25"/>
      <c r="F264" s="25"/>
      <c r="G264" s="25"/>
      <c r="H264" s="25"/>
      <c r="I264" s="25"/>
      <c r="J264" s="25"/>
      <c r="K264" s="25"/>
      <c r="L264" s="37" t="str">
        <f t="shared" si="90"/>
        <v/>
      </c>
    </row>
    <row r="265" spans="1:12" ht="19.5" hidden="1" thickBot="1">
      <c r="A265" s="28" t="s">
        <v>31</v>
      </c>
      <c r="B265" s="25">
        <f t="shared" si="89"/>
        <v>0</v>
      </c>
      <c r="C265" s="25">
        <f t="shared" si="89"/>
        <v>0</v>
      </c>
      <c r="D265" s="25"/>
      <c r="E265" s="25"/>
      <c r="F265" s="25"/>
      <c r="G265" s="25"/>
      <c r="H265" s="25"/>
      <c r="I265" s="25"/>
      <c r="J265" s="25"/>
      <c r="K265" s="25"/>
      <c r="L265" s="38" t="str">
        <f t="shared" si="90"/>
        <v/>
      </c>
    </row>
    <row r="266" spans="1:12">
      <c r="A266" s="29" t="s">
        <v>32</v>
      </c>
      <c r="B266" s="30">
        <f>+B253+B248</f>
        <v>0</v>
      </c>
      <c r="C266" s="30">
        <f>+C253+C248</f>
        <v>0</v>
      </c>
      <c r="D266" s="30">
        <f>+D253+D248</f>
        <v>0</v>
      </c>
      <c r="E266" s="30">
        <f t="shared" ref="E266:K266" si="96">+E253+E248</f>
        <v>0</v>
      </c>
      <c r="F266" s="30">
        <f t="shared" si="96"/>
        <v>0</v>
      </c>
      <c r="G266" s="30">
        <f t="shared" si="96"/>
        <v>0</v>
      </c>
      <c r="H266" s="30">
        <f t="shared" si="96"/>
        <v>0</v>
      </c>
      <c r="I266" s="30">
        <f t="shared" si="96"/>
        <v>0</v>
      </c>
      <c r="J266" s="30">
        <f t="shared" si="96"/>
        <v>0</v>
      </c>
      <c r="K266" s="30">
        <f t="shared" si="96"/>
        <v>0</v>
      </c>
      <c r="L266" s="39" t="str">
        <f t="shared" si="90"/>
        <v/>
      </c>
    </row>
    <row r="267" spans="1:12">
      <c r="A267" s="1"/>
      <c r="B267" s="1"/>
      <c r="C267" s="1"/>
      <c r="D267" s="1"/>
      <c r="E267" s="1"/>
      <c r="F267" s="1"/>
      <c r="G267" s="1"/>
      <c r="H267" s="1"/>
      <c r="I267" s="1"/>
      <c r="J267" s="2"/>
      <c r="K267" s="153" t="s">
        <v>0</v>
      </c>
      <c r="L267" s="153"/>
    </row>
    <row r="268" spans="1:12">
      <c r="A268" s="154" t="s">
        <v>142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</row>
    <row r="269" spans="1:1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55" t="s">
        <v>1</v>
      </c>
      <c r="L269" s="155"/>
    </row>
    <row r="270" spans="1:12">
      <c r="A270" s="156" t="s">
        <v>36</v>
      </c>
      <c r="B270" s="156"/>
      <c r="C270" s="156"/>
      <c r="D270" s="156"/>
      <c r="E270" s="157" t="s">
        <v>2</v>
      </c>
      <c r="F270" s="157"/>
      <c r="G270" s="157"/>
      <c r="H270" s="157"/>
      <c r="I270" s="157"/>
      <c r="J270" s="157"/>
      <c r="K270" s="157"/>
      <c r="L270" s="158"/>
    </row>
    <row r="271" spans="1:12">
      <c r="A271" s="159" t="s">
        <v>33</v>
      </c>
      <c r="B271" s="160"/>
      <c r="C271" s="160"/>
      <c r="D271" s="161"/>
      <c r="E271" s="162" t="s">
        <v>3</v>
      </c>
      <c r="F271" s="162"/>
      <c r="G271" s="162"/>
      <c r="H271" s="105"/>
      <c r="I271" s="105"/>
      <c r="J271" s="105"/>
      <c r="K271" s="105"/>
      <c r="L271" s="5"/>
    </row>
    <row r="272" spans="1:12">
      <c r="A272" s="6" t="s">
        <v>109</v>
      </c>
      <c r="B272" s="7"/>
      <c r="C272" s="7"/>
      <c r="D272" s="8"/>
      <c r="E272" s="150" t="s">
        <v>4</v>
      </c>
      <c r="F272" s="150"/>
      <c r="G272" s="150"/>
      <c r="H272" s="9"/>
      <c r="I272" s="9"/>
      <c r="J272" s="9"/>
      <c r="K272" s="9"/>
      <c r="L272" s="10"/>
    </row>
    <row r="273" spans="1:12">
      <c r="A273" s="11"/>
      <c r="B273" s="12"/>
      <c r="C273" s="12"/>
      <c r="D273" s="12"/>
      <c r="E273" s="13"/>
      <c r="F273" s="13"/>
      <c r="G273" s="13"/>
      <c r="H273" s="14"/>
      <c r="I273" s="14"/>
      <c r="J273" s="14"/>
      <c r="K273" s="14"/>
      <c r="L273" s="15"/>
    </row>
    <row r="274" spans="1:12">
      <c r="A274" s="7" t="s">
        <v>5</v>
      </c>
      <c r="B274" s="7"/>
      <c r="C274" s="7"/>
      <c r="D274" s="7"/>
      <c r="E274" s="9"/>
      <c r="F274" s="9"/>
      <c r="G274" s="9"/>
      <c r="H274" s="9"/>
      <c r="I274" s="9"/>
      <c r="J274" s="9"/>
      <c r="K274" s="9"/>
      <c r="L274" s="9"/>
    </row>
    <row r="275" spans="1:12">
      <c r="A275" s="16" t="s">
        <v>6</v>
      </c>
      <c r="B275" s="151" t="s">
        <v>7</v>
      </c>
      <c r="C275" s="152"/>
      <c r="D275" s="151" t="s">
        <v>8</v>
      </c>
      <c r="E275" s="152"/>
      <c r="F275" s="151" t="s">
        <v>9</v>
      </c>
      <c r="G275" s="152"/>
      <c r="H275" s="151" t="s">
        <v>10</v>
      </c>
      <c r="I275" s="152"/>
      <c r="J275" s="151" t="s">
        <v>11</v>
      </c>
      <c r="K275" s="152"/>
      <c r="L275" s="17" t="s">
        <v>12</v>
      </c>
    </row>
    <row r="276" spans="1:12">
      <c r="A276" s="18"/>
      <c r="B276" s="19" t="s">
        <v>13</v>
      </c>
      <c r="C276" s="19" t="s">
        <v>14</v>
      </c>
      <c r="D276" s="19" t="s">
        <v>13</v>
      </c>
      <c r="E276" s="19" t="s">
        <v>14</v>
      </c>
      <c r="F276" s="19" t="s">
        <v>13</v>
      </c>
      <c r="G276" s="19" t="s">
        <v>14</v>
      </c>
      <c r="H276" s="19" t="s">
        <v>13</v>
      </c>
      <c r="I276" s="19" t="s">
        <v>14</v>
      </c>
      <c r="J276" s="19" t="s">
        <v>13</v>
      </c>
      <c r="K276" s="19" t="s">
        <v>14</v>
      </c>
      <c r="L276" s="20" t="s">
        <v>15</v>
      </c>
    </row>
    <row r="277" spans="1:12">
      <c r="A277" s="21" t="s">
        <v>16</v>
      </c>
      <c r="B277" s="22">
        <f>+D277+F277+H277+J277</f>
        <v>0</v>
      </c>
      <c r="C277" s="22">
        <f>+E277+G277+I277+K277</f>
        <v>0</v>
      </c>
      <c r="D277" s="22">
        <f t="shared" ref="D277:K277" si="97">SUM(D278:D280)</f>
        <v>0</v>
      </c>
      <c r="E277" s="22">
        <f t="shared" si="97"/>
        <v>0</v>
      </c>
      <c r="F277" s="22">
        <f t="shared" si="97"/>
        <v>0</v>
      </c>
      <c r="G277" s="22">
        <f t="shared" si="97"/>
        <v>0</v>
      </c>
      <c r="H277" s="22">
        <f t="shared" si="97"/>
        <v>0</v>
      </c>
      <c r="I277" s="22">
        <f t="shared" si="97"/>
        <v>0</v>
      </c>
      <c r="J277" s="22">
        <f t="shared" si="97"/>
        <v>0</v>
      </c>
      <c r="K277" s="22">
        <f t="shared" si="97"/>
        <v>0</v>
      </c>
      <c r="L277" s="23" t="str">
        <f>IF(C277&gt;0,FIXED(C277/B277*100,2),"")</f>
        <v/>
      </c>
    </row>
    <row r="278" spans="1:12">
      <c r="A278" s="24" t="s">
        <v>17</v>
      </c>
      <c r="B278" s="25">
        <f t="shared" ref="B278:B294" si="98">+D278+F278+H278+J278</f>
        <v>0</v>
      </c>
      <c r="C278" s="25">
        <f t="shared" ref="C278:C294" si="99">+E278+G278+I278+K278</f>
        <v>0</v>
      </c>
      <c r="D278" s="25"/>
      <c r="E278" s="25"/>
      <c r="F278" s="25"/>
      <c r="G278" s="25"/>
      <c r="H278" s="25"/>
      <c r="I278" s="25"/>
      <c r="J278" s="25"/>
      <c r="K278" s="25"/>
      <c r="L278" s="37" t="str">
        <f t="shared" ref="L278:L295" si="100">IF(C278&gt;0,FIXED(C278/B278*100,2),"")</f>
        <v/>
      </c>
    </row>
    <row r="279" spans="1:12">
      <c r="A279" s="24" t="s">
        <v>18</v>
      </c>
      <c r="B279" s="25">
        <f t="shared" si="98"/>
        <v>0</v>
      </c>
      <c r="C279" s="25">
        <f t="shared" si="99"/>
        <v>0</v>
      </c>
      <c r="D279" s="25"/>
      <c r="E279" s="25"/>
      <c r="F279" s="25"/>
      <c r="G279" s="25"/>
      <c r="H279" s="25"/>
      <c r="I279" s="25"/>
      <c r="J279" s="25"/>
      <c r="K279" s="25"/>
      <c r="L279" s="37" t="str">
        <f t="shared" si="100"/>
        <v/>
      </c>
    </row>
    <row r="280" spans="1:12">
      <c r="A280" s="24" t="s">
        <v>140</v>
      </c>
      <c r="B280" s="25">
        <f t="shared" si="98"/>
        <v>0</v>
      </c>
      <c r="C280" s="25">
        <f t="shared" si="99"/>
        <v>0</v>
      </c>
      <c r="D280" s="25"/>
      <c r="E280" s="25"/>
      <c r="F280" s="25"/>
      <c r="G280" s="25"/>
      <c r="H280" s="25"/>
      <c r="I280" s="25"/>
      <c r="J280" s="25"/>
      <c r="K280" s="25"/>
      <c r="L280" s="37" t="str">
        <f t="shared" si="100"/>
        <v/>
      </c>
    </row>
    <row r="281" spans="1:12">
      <c r="A281" s="21" t="s">
        <v>19</v>
      </c>
      <c r="B281" s="22">
        <f t="shared" si="98"/>
        <v>220000</v>
      </c>
      <c r="C281" s="22">
        <f t="shared" si="99"/>
        <v>0</v>
      </c>
      <c r="D281" s="22">
        <f t="shared" ref="D281:K281" si="101">+D282</f>
        <v>70000</v>
      </c>
      <c r="E281" s="22">
        <f t="shared" si="101"/>
        <v>0</v>
      </c>
      <c r="F281" s="22">
        <f t="shared" si="101"/>
        <v>70000</v>
      </c>
      <c r="G281" s="22">
        <f t="shared" si="101"/>
        <v>0</v>
      </c>
      <c r="H281" s="22">
        <f t="shared" si="101"/>
        <v>60000</v>
      </c>
      <c r="I281" s="22">
        <f t="shared" si="101"/>
        <v>0</v>
      </c>
      <c r="J281" s="22">
        <f t="shared" si="101"/>
        <v>20000</v>
      </c>
      <c r="K281" s="22">
        <f t="shared" si="101"/>
        <v>0</v>
      </c>
      <c r="L281" s="23" t="str">
        <f t="shared" si="100"/>
        <v/>
      </c>
    </row>
    <row r="282" spans="1:12">
      <c r="A282" s="21" t="s">
        <v>20</v>
      </c>
      <c r="B282" s="22">
        <f t="shared" si="98"/>
        <v>220000</v>
      </c>
      <c r="C282" s="22">
        <f t="shared" si="99"/>
        <v>0</v>
      </c>
      <c r="D282" s="22">
        <f t="shared" ref="D282:K282" si="102">+D283+D286+D287+D290</f>
        <v>70000</v>
      </c>
      <c r="E282" s="22">
        <f t="shared" si="102"/>
        <v>0</v>
      </c>
      <c r="F282" s="22">
        <f t="shared" si="102"/>
        <v>70000</v>
      </c>
      <c r="G282" s="22">
        <f t="shared" si="102"/>
        <v>0</v>
      </c>
      <c r="H282" s="22">
        <f t="shared" si="102"/>
        <v>60000</v>
      </c>
      <c r="I282" s="22">
        <f t="shared" si="102"/>
        <v>0</v>
      </c>
      <c r="J282" s="22">
        <f t="shared" si="102"/>
        <v>20000</v>
      </c>
      <c r="K282" s="22">
        <f t="shared" si="102"/>
        <v>0</v>
      </c>
      <c r="L282" s="23" t="str">
        <f t="shared" si="100"/>
        <v/>
      </c>
    </row>
    <row r="283" spans="1:12">
      <c r="A283" s="21" t="s">
        <v>21</v>
      </c>
      <c r="B283" s="22">
        <f t="shared" si="98"/>
        <v>0</v>
      </c>
      <c r="C283" s="22">
        <f t="shared" si="99"/>
        <v>0</v>
      </c>
      <c r="D283" s="22">
        <f t="shared" ref="D283:K283" si="103">+D284+D285</f>
        <v>0</v>
      </c>
      <c r="E283" s="22">
        <f t="shared" si="103"/>
        <v>0</v>
      </c>
      <c r="F283" s="22">
        <f t="shared" si="103"/>
        <v>0</v>
      </c>
      <c r="G283" s="22">
        <f t="shared" si="103"/>
        <v>0</v>
      </c>
      <c r="H283" s="22">
        <f t="shared" si="103"/>
        <v>0</v>
      </c>
      <c r="I283" s="22">
        <f t="shared" si="103"/>
        <v>0</v>
      </c>
      <c r="J283" s="22">
        <f t="shared" si="103"/>
        <v>0</v>
      </c>
      <c r="K283" s="22">
        <f t="shared" si="103"/>
        <v>0</v>
      </c>
      <c r="L283" s="23" t="str">
        <f t="shared" si="100"/>
        <v/>
      </c>
    </row>
    <row r="284" spans="1:12">
      <c r="A284" s="24" t="s">
        <v>22</v>
      </c>
      <c r="B284" s="25">
        <f t="shared" si="98"/>
        <v>0</v>
      </c>
      <c r="C284" s="25">
        <f t="shared" si="99"/>
        <v>0</v>
      </c>
      <c r="D284" s="25"/>
      <c r="E284" s="25"/>
      <c r="F284" s="25"/>
      <c r="G284" s="25"/>
      <c r="H284" s="25"/>
      <c r="I284" s="25"/>
      <c r="J284" s="25"/>
      <c r="K284" s="25"/>
      <c r="L284" s="37" t="str">
        <f t="shared" si="100"/>
        <v/>
      </c>
    </row>
    <row r="285" spans="1:12">
      <c r="A285" s="26" t="s">
        <v>23</v>
      </c>
      <c r="B285" s="25">
        <f t="shared" si="98"/>
        <v>0</v>
      </c>
      <c r="C285" s="25">
        <f t="shared" si="99"/>
        <v>0</v>
      </c>
      <c r="D285" s="27"/>
      <c r="E285" s="27"/>
      <c r="F285" s="27"/>
      <c r="G285" s="27"/>
      <c r="H285" s="27"/>
      <c r="I285" s="27"/>
      <c r="J285" s="27"/>
      <c r="K285" s="27"/>
      <c r="L285" s="37" t="str">
        <f t="shared" si="100"/>
        <v/>
      </c>
    </row>
    <row r="286" spans="1:12">
      <c r="A286" s="24" t="s">
        <v>141</v>
      </c>
      <c r="B286" s="25">
        <f t="shared" si="98"/>
        <v>0</v>
      </c>
      <c r="C286" s="25">
        <f t="shared" si="99"/>
        <v>0</v>
      </c>
      <c r="D286" s="25"/>
      <c r="E286" s="25"/>
      <c r="F286" s="25"/>
      <c r="G286" s="25"/>
      <c r="H286" s="25"/>
      <c r="I286" s="25"/>
      <c r="J286" s="25"/>
      <c r="K286" s="25"/>
      <c r="L286" s="37" t="str">
        <f t="shared" si="100"/>
        <v/>
      </c>
    </row>
    <row r="287" spans="1:12">
      <c r="A287" s="21" t="s">
        <v>24</v>
      </c>
      <c r="B287" s="22">
        <f t="shared" si="98"/>
        <v>0</v>
      </c>
      <c r="C287" s="22">
        <f t="shared" si="99"/>
        <v>0</v>
      </c>
      <c r="D287" s="22">
        <f t="shared" ref="D287:K287" si="104">+D288+D289</f>
        <v>0</v>
      </c>
      <c r="E287" s="22">
        <f t="shared" si="104"/>
        <v>0</v>
      </c>
      <c r="F287" s="22">
        <f t="shared" si="104"/>
        <v>0</v>
      </c>
      <c r="G287" s="22">
        <f t="shared" si="104"/>
        <v>0</v>
      </c>
      <c r="H287" s="22">
        <f t="shared" si="104"/>
        <v>0</v>
      </c>
      <c r="I287" s="22">
        <f t="shared" si="104"/>
        <v>0</v>
      </c>
      <c r="J287" s="22">
        <f t="shared" si="104"/>
        <v>0</v>
      </c>
      <c r="K287" s="22">
        <f t="shared" si="104"/>
        <v>0</v>
      </c>
      <c r="L287" s="23" t="str">
        <f t="shared" si="100"/>
        <v/>
      </c>
    </row>
    <row r="288" spans="1:12">
      <c r="A288" s="28" t="s">
        <v>25</v>
      </c>
      <c r="B288" s="25">
        <f t="shared" si="98"/>
        <v>0</v>
      </c>
      <c r="C288" s="25">
        <f t="shared" si="99"/>
        <v>0</v>
      </c>
      <c r="D288" s="25"/>
      <c r="E288" s="25"/>
      <c r="F288" s="25"/>
      <c r="G288" s="25"/>
      <c r="H288" s="25"/>
      <c r="I288" s="25"/>
      <c r="J288" s="25"/>
      <c r="K288" s="27"/>
      <c r="L288" s="37" t="str">
        <f t="shared" si="100"/>
        <v/>
      </c>
    </row>
    <row r="289" spans="1:12">
      <c r="A289" s="28" t="s">
        <v>26</v>
      </c>
      <c r="B289" s="25">
        <f t="shared" si="98"/>
        <v>0</v>
      </c>
      <c r="C289" s="25">
        <f t="shared" si="99"/>
        <v>0</v>
      </c>
      <c r="D289" s="25"/>
      <c r="E289" s="25"/>
      <c r="F289" s="25"/>
      <c r="G289" s="25"/>
      <c r="H289" s="25"/>
      <c r="I289" s="25"/>
      <c r="J289" s="25"/>
      <c r="K289" s="27"/>
      <c r="L289" s="37" t="str">
        <f t="shared" si="100"/>
        <v/>
      </c>
    </row>
    <row r="290" spans="1:12">
      <c r="A290" s="21" t="s">
        <v>27</v>
      </c>
      <c r="B290" s="22">
        <f t="shared" si="98"/>
        <v>220000</v>
      </c>
      <c r="C290" s="22">
        <f t="shared" si="99"/>
        <v>0</v>
      </c>
      <c r="D290" s="22">
        <f t="shared" ref="D290:K290" si="105">SUM(D291:D294)</f>
        <v>70000</v>
      </c>
      <c r="E290" s="22">
        <f t="shared" si="105"/>
        <v>0</v>
      </c>
      <c r="F290" s="22">
        <f t="shared" si="105"/>
        <v>70000</v>
      </c>
      <c r="G290" s="22">
        <f t="shared" si="105"/>
        <v>0</v>
      </c>
      <c r="H290" s="22">
        <f t="shared" si="105"/>
        <v>60000</v>
      </c>
      <c r="I290" s="22">
        <f t="shared" si="105"/>
        <v>0</v>
      </c>
      <c r="J290" s="22">
        <f t="shared" si="105"/>
        <v>20000</v>
      </c>
      <c r="K290" s="22">
        <f t="shared" si="105"/>
        <v>0</v>
      </c>
      <c r="L290" s="23" t="str">
        <f t="shared" si="100"/>
        <v/>
      </c>
    </row>
    <row r="291" spans="1:12">
      <c r="A291" s="28" t="s">
        <v>28</v>
      </c>
      <c r="B291" s="25">
        <f t="shared" si="98"/>
        <v>220000</v>
      </c>
      <c r="C291" s="25">
        <f t="shared" si="99"/>
        <v>0</v>
      </c>
      <c r="D291" s="25">
        <v>70000</v>
      </c>
      <c r="E291" s="25"/>
      <c r="F291" s="25">
        <f>+D291</f>
        <v>70000</v>
      </c>
      <c r="G291" s="25"/>
      <c r="H291" s="25">
        <v>60000</v>
      </c>
      <c r="I291" s="25"/>
      <c r="J291" s="25">
        <v>20000</v>
      </c>
      <c r="K291" s="25"/>
      <c r="L291" s="37" t="str">
        <f t="shared" si="100"/>
        <v/>
      </c>
    </row>
    <row r="292" spans="1:12">
      <c r="A292" s="28" t="s">
        <v>29</v>
      </c>
      <c r="B292" s="25">
        <f t="shared" si="98"/>
        <v>0</v>
      </c>
      <c r="C292" s="25">
        <f t="shared" si="99"/>
        <v>0</v>
      </c>
      <c r="D292" s="25"/>
      <c r="E292" s="25"/>
      <c r="F292" s="25"/>
      <c r="G292" s="25"/>
      <c r="H292" s="25"/>
      <c r="I292" s="25"/>
      <c r="J292" s="25"/>
      <c r="K292" s="25"/>
      <c r="L292" s="37" t="str">
        <f t="shared" si="100"/>
        <v/>
      </c>
    </row>
    <row r="293" spans="1:12">
      <c r="A293" s="28" t="s">
        <v>30</v>
      </c>
      <c r="B293" s="25">
        <f t="shared" si="98"/>
        <v>0</v>
      </c>
      <c r="C293" s="25">
        <f t="shared" si="99"/>
        <v>0</v>
      </c>
      <c r="D293" s="25"/>
      <c r="E293" s="25"/>
      <c r="F293" s="25"/>
      <c r="G293" s="25"/>
      <c r="H293" s="25"/>
      <c r="I293" s="25"/>
      <c r="J293" s="25"/>
      <c r="K293" s="25"/>
      <c r="L293" s="37" t="str">
        <f t="shared" si="100"/>
        <v/>
      </c>
    </row>
    <row r="294" spans="1:12" ht="19.5" thickBot="1">
      <c r="A294" s="28" t="s">
        <v>31</v>
      </c>
      <c r="B294" s="25">
        <f t="shared" si="98"/>
        <v>0</v>
      </c>
      <c r="C294" s="25">
        <f t="shared" si="99"/>
        <v>0</v>
      </c>
      <c r="D294" s="25"/>
      <c r="E294" s="25"/>
      <c r="F294" s="25"/>
      <c r="G294" s="25"/>
      <c r="H294" s="25"/>
      <c r="I294" s="25"/>
      <c r="J294" s="25"/>
      <c r="K294" s="25"/>
      <c r="L294" s="38" t="str">
        <f t="shared" si="100"/>
        <v/>
      </c>
    </row>
    <row r="295" spans="1:12">
      <c r="A295" s="29" t="s">
        <v>32</v>
      </c>
      <c r="B295" s="30">
        <f>+B282+B277</f>
        <v>220000</v>
      </c>
      <c r="C295" s="30">
        <f>+C282+C277</f>
        <v>0</v>
      </c>
      <c r="D295" s="30">
        <f>+D282+D277</f>
        <v>70000</v>
      </c>
      <c r="E295" s="30">
        <f t="shared" ref="E295:K295" si="106">+E282+E277</f>
        <v>0</v>
      </c>
      <c r="F295" s="30">
        <f t="shared" si="106"/>
        <v>70000</v>
      </c>
      <c r="G295" s="30">
        <f t="shared" si="106"/>
        <v>0</v>
      </c>
      <c r="H295" s="30">
        <f t="shared" si="106"/>
        <v>60000</v>
      </c>
      <c r="I295" s="30">
        <f t="shared" si="106"/>
        <v>0</v>
      </c>
      <c r="J295" s="30">
        <f t="shared" si="106"/>
        <v>20000</v>
      </c>
      <c r="K295" s="30">
        <f t="shared" si="106"/>
        <v>0</v>
      </c>
      <c r="L295" s="39" t="str">
        <f t="shared" si="100"/>
        <v/>
      </c>
    </row>
  </sheetData>
  <mergeCells count="130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129:K129"/>
    <mergeCell ref="K209:L209"/>
    <mergeCell ref="A210:L210"/>
    <mergeCell ref="D246:E246"/>
    <mergeCell ref="K211:L211"/>
    <mergeCell ref="A212:D212"/>
    <mergeCell ref="E212:L212"/>
    <mergeCell ref="A213:D213"/>
    <mergeCell ref="K150:L150"/>
    <mergeCell ref="A151:L151"/>
    <mergeCell ref="K152:L152"/>
    <mergeCell ref="A153:D153"/>
    <mergeCell ref="E153:L153"/>
    <mergeCell ref="A154:D154"/>
    <mergeCell ref="E154:G154"/>
    <mergeCell ref="E155:G155"/>
    <mergeCell ref="B158:C158"/>
    <mergeCell ref="D158:E158"/>
    <mergeCell ref="F158:G158"/>
    <mergeCell ref="H158:I158"/>
    <mergeCell ref="J158:K158"/>
    <mergeCell ref="K179:L179"/>
    <mergeCell ref="A180:L180"/>
    <mergeCell ref="K181:L181"/>
    <mergeCell ref="A182:D182"/>
    <mergeCell ref="E182:L182"/>
    <mergeCell ref="A183:D183"/>
    <mergeCell ref="E183:G183"/>
    <mergeCell ref="E184:G184"/>
    <mergeCell ref="B187:C187"/>
    <mergeCell ref="D187:E187"/>
    <mergeCell ref="F187:G187"/>
    <mergeCell ref="H187:I187"/>
    <mergeCell ref="J187:K187"/>
    <mergeCell ref="F246:G246"/>
    <mergeCell ref="K240:L240"/>
    <mergeCell ref="A241:D241"/>
    <mergeCell ref="E241:L241"/>
    <mergeCell ref="A242:D242"/>
    <mergeCell ref="E242:G242"/>
    <mergeCell ref="E213:G213"/>
    <mergeCell ref="K238:L238"/>
    <mergeCell ref="A239:L239"/>
    <mergeCell ref="E214:G214"/>
    <mergeCell ref="B217:C217"/>
    <mergeCell ref="D217:E217"/>
    <mergeCell ref="F217:G217"/>
    <mergeCell ref="H217:I217"/>
    <mergeCell ref="J217:K217"/>
    <mergeCell ref="J246:K246"/>
    <mergeCell ref="E243:G243"/>
    <mergeCell ref="H246:I246"/>
    <mergeCell ref="B246:C246"/>
    <mergeCell ref="K267:L267"/>
    <mergeCell ref="A268:L268"/>
    <mergeCell ref="K269:L269"/>
    <mergeCell ref="A270:D270"/>
    <mergeCell ref="E270:L270"/>
    <mergeCell ref="A271:D271"/>
    <mergeCell ref="E271:G271"/>
    <mergeCell ref="E272:G272"/>
    <mergeCell ref="B275:C275"/>
    <mergeCell ref="D275:E275"/>
    <mergeCell ref="F275:G275"/>
    <mergeCell ref="H275:I275"/>
    <mergeCell ref="J275:K275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8" manualBreakCount="8">
    <brk id="29" max="11" man="1"/>
    <brk id="59" max="11" man="1"/>
    <brk id="90" max="11" man="1"/>
    <brk id="120" max="11" man="1"/>
    <brk id="149" max="11" man="1"/>
    <brk id="178" max="11" man="1"/>
    <brk id="207" max="11" man="1"/>
    <brk id="237" max="11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enableFormatConditionsCalculation="0">
    <tabColor indexed="27"/>
  </sheetPr>
  <dimension ref="A1:O150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64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37.5">
      <c r="A25" s="51" t="s">
        <v>125</v>
      </c>
      <c r="B25" s="68">
        <f t="shared" si="0"/>
        <v>0</v>
      </c>
      <c r="C25" s="68">
        <f t="shared" si="0"/>
        <v>0</v>
      </c>
      <c r="D25" s="68">
        <f t="shared" ref="D25:K28" si="11">+D55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64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+D78+D138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>+D80+D140+D110</f>
        <v>0</v>
      </c>
      <c r="E50" s="25">
        <f t="shared" ref="E50:K50" si="21">+E80+E140+E110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3">+D82+D142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  <c r="N54" s="31"/>
      <c r="O54" s="35"/>
    </row>
    <row r="55" spans="1:15" ht="37.5">
      <c r="A55" s="51" t="s">
        <v>125</v>
      </c>
      <c r="B55" s="68">
        <f t="shared" si="13"/>
        <v>0</v>
      </c>
      <c r="C55" s="68">
        <f t="shared" si="13"/>
        <v>0</v>
      </c>
      <c r="D55" s="68">
        <f t="shared" ref="D55:K58" si="25">+D85+D145</f>
        <v>0</v>
      </c>
      <c r="E55" s="68">
        <f t="shared" si="25"/>
        <v>0</v>
      </c>
      <c r="F55" s="68">
        <f t="shared" si="25"/>
        <v>0</v>
      </c>
      <c r="G55" s="68">
        <f t="shared" si="25"/>
        <v>0</v>
      </c>
      <c r="H55" s="68">
        <f t="shared" si="25"/>
        <v>0</v>
      </c>
      <c r="I55" s="68">
        <f t="shared" si="25"/>
        <v>0</v>
      </c>
      <c r="J55" s="68">
        <f t="shared" si="25"/>
        <v>0</v>
      </c>
      <c r="K55" s="68">
        <f t="shared" si="25"/>
        <v>0</v>
      </c>
      <c r="L55" s="69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64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8">+D72+F72+H72+J72</f>
        <v>0</v>
      </c>
      <c r="C72" s="25">
        <f t="shared" si="28"/>
        <v>0</v>
      </c>
      <c r="D72" s="25">
        <f>+VALUE(FIXED(N72*0.24/1000000,5)*1000000)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+N72-H72-F72-D72</f>
        <v>0</v>
      </c>
      <c r="K72" s="25"/>
      <c r="L72" s="37" t="str">
        <f t="shared" ref="L72:L89" si="29">IF(C72&gt;0,FIXED(C72/B72*100,2),"")</f>
        <v/>
      </c>
      <c r="N72" s="31"/>
      <c r="O72" s="35"/>
    </row>
    <row r="73" spans="1:15">
      <c r="A73" s="24" t="s">
        <v>18</v>
      </c>
      <c r="B73" s="25">
        <f t="shared" si="28"/>
        <v>0</v>
      </c>
      <c r="C73" s="25">
        <f t="shared" si="28"/>
        <v>0</v>
      </c>
      <c r="D73" s="25">
        <f>+VALUE(FIXED(N73*0.24/1000000,5)*1000000)</f>
        <v>0</v>
      </c>
      <c r="E73" s="25"/>
      <c r="F73" s="25">
        <f>+D73</f>
        <v>0</v>
      </c>
      <c r="G73" s="25"/>
      <c r="H73" s="25">
        <f>+(N73-D73-F73)/2</f>
        <v>0</v>
      </c>
      <c r="I73" s="25"/>
      <c r="J73" s="25">
        <f>+N73-H73-F73-D73</f>
        <v>0</v>
      </c>
      <c r="K73" s="25"/>
      <c r="L73" s="37" t="str">
        <f t="shared" si="29"/>
        <v/>
      </c>
      <c r="N73" s="31"/>
      <c r="O73" s="35"/>
    </row>
    <row r="74" spans="1:15">
      <c r="A74" s="24" t="s">
        <v>140</v>
      </c>
      <c r="B74" s="25">
        <f t="shared" si="28"/>
        <v>0</v>
      </c>
      <c r="C74" s="25">
        <f t="shared" si="28"/>
        <v>0</v>
      </c>
      <c r="D74" s="25">
        <f>+VALUE(FIXED(N74*0.24/1000000,5)*1000000)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+N74-H74-F74-D74</f>
        <v>0</v>
      </c>
      <c r="K74" s="25"/>
      <c r="L74" s="37" t="str">
        <f t="shared" si="29"/>
        <v/>
      </c>
      <c r="N74" s="31"/>
      <c r="O74" s="35"/>
    </row>
    <row r="75" spans="1:1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>
      <c r="A78" s="24" t="s">
        <v>22</v>
      </c>
      <c r="B78" s="25">
        <f t="shared" si="28"/>
        <v>0</v>
      </c>
      <c r="C78" s="25">
        <f t="shared" si="28"/>
        <v>0</v>
      </c>
      <c r="D78" s="25">
        <f>640275/2561100*N78</f>
        <v>0</v>
      </c>
      <c r="E78" s="25"/>
      <c r="F78" s="25">
        <f>+D78</f>
        <v>0</v>
      </c>
      <c r="G78" s="25"/>
      <c r="H78" s="25"/>
      <c r="I78" s="25"/>
      <c r="J78" s="25"/>
      <c r="K78" s="25"/>
      <c r="L78" s="37" t="str">
        <f t="shared" si="29"/>
        <v/>
      </c>
      <c r="N78" s="31"/>
      <c r="O78" s="35"/>
    </row>
    <row r="79" spans="1:15">
      <c r="A79" s="26" t="s">
        <v>23</v>
      </c>
      <c r="B79" s="25">
        <f t="shared" si="28"/>
        <v>0</v>
      </c>
      <c r="C79" s="25">
        <f t="shared" si="28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9"/>
        <v/>
      </c>
      <c r="N79" s="31"/>
      <c r="O79" s="35"/>
    </row>
    <row r="80" spans="1:15">
      <c r="A80" s="24" t="s">
        <v>141</v>
      </c>
      <c r="B80" s="25">
        <f t="shared" si="28"/>
        <v>0</v>
      </c>
      <c r="C80" s="25">
        <f t="shared" si="28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9"/>
        <v/>
      </c>
      <c r="N80" s="31"/>
      <c r="O80" s="35"/>
    </row>
    <row r="81" spans="1:1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3">+D82+D83</f>
        <v>0</v>
      </c>
      <c r="E81" s="22">
        <f t="shared" si="33"/>
        <v>0</v>
      </c>
      <c r="F81" s="22">
        <f t="shared" si="33"/>
        <v>0</v>
      </c>
      <c r="G81" s="22">
        <f t="shared" si="33"/>
        <v>0</v>
      </c>
      <c r="H81" s="22">
        <f t="shared" si="33"/>
        <v>0</v>
      </c>
      <c r="I81" s="22">
        <f t="shared" si="33"/>
        <v>0</v>
      </c>
      <c r="J81" s="22">
        <f t="shared" si="33"/>
        <v>0</v>
      </c>
      <c r="K81" s="22">
        <f t="shared" si="33"/>
        <v>0</v>
      </c>
      <c r="L81" s="23" t="str">
        <f t="shared" si="29"/>
        <v/>
      </c>
      <c r="N81" s="31"/>
      <c r="O81" s="35"/>
    </row>
    <row r="82" spans="1:15">
      <c r="A82" s="28" t="s">
        <v>25</v>
      </c>
      <c r="B82" s="25">
        <f t="shared" si="28"/>
        <v>0</v>
      </c>
      <c r="C82" s="25">
        <f t="shared" si="28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9"/>
        <v/>
      </c>
      <c r="N82" s="31"/>
      <c r="O82" s="35"/>
    </row>
    <row r="83" spans="1:15">
      <c r="A83" s="28" t="s">
        <v>26</v>
      </c>
      <c r="B83" s="25">
        <f t="shared" si="28"/>
        <v>0</v>
      </c>
      <c r="C83" s="25">
        <f t="shared" si="28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9"/>
        <v/>
      </c>
      <c r="N83" s="31"/>
      <c r="O83" s="35"/>
    </row>
    <row r="84" spans="1:1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4">SUM(D85:D88)</f>
        <v>0</v>
      </c>
      <c r="E84" s="22">
        <f t="shared" si="34"/>
        <v>0</v>
      </c>
      <c r="F84" s="22">
        <f t="shared" si="34"/>
        <v>0</v>
      </c>
      <c r="G84" s="22">
        <f t="shared" si="34"/>
        <v>0</v>
      </c>
      <c r="H84" s="22">
        <f t="shared" si="34"/>
        <v>0</v>
      </c>
      <c r="I84" s="22">
        <f t="shared" si="34"/>
        <v>0</v>
      </c>
      <c r="J84" s="22">
        <f t="shared" si="34"/>
        <v>0</v>
      </c>
      <c r="K84" s="22">
        <f t="shared" si="34"/>
        <v>0</v>
      </c>
      <c r="L84" s="23" t="str">
        <f t="shared" si="29"/>
        <v/>
      </c>
      <c r="N84" s="31"/>
      <c r="O84" s="35"/>
    </row>
    <row r="85" spans="1:15">
      <c r="A85" s="28" t="s">
        <v>28</v>
      </c>
      <c r="B85" s="25">
        <f t="shared" si="28"/>
        <v>0</v>
      </c>
      <c r="C85" s="25">
        <f t="shared" si="28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9"/>
        <v/>
      </c>
      <c r="N85" s="31"/>
      <c r="O85" s="35"/>
    </row>
    <row r="86" spans="1:15">
      <c r="A86" s="28" t="s">
        <v>29</v>
      </c>
      <c r="B86" s="25">
        <f t="shared" si="28"/>
        <v>0</v>
      </c>
      <c r="C86" s="25">
        <f t="shared" si="28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9"/>
        <v/>
      </c>
      <c r="N86" s="31"/>
      <c r="O86" s="35"/>
    </row>
    <row r="87" spans="1:15">
      <c r="A87" s="28" t="s">
        <v>30</v>
      </c>
      <c r="B87" s="25">
        <f t="shared" si="28"/>
        <v>0</v>
      </c>
      <c r="C87" s="25">
        <f t="shared" si="28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9"/>
        <v/>
      </c>
      <c r="N87" s="31"/>
      <c r="O87" s="35"/>
    </row>
    <row r="88" spans="1:15" ht="19.5" thickBot="1">
      <c r="A88" s="28" t="s">
        <v>31</v>
      </c>
      <c r="B88" s="25">
        <f t="shared" si="28"/>
        <v>0</v>
      </c>
      <c r="C88" s="25">
        <f t="shared" si="28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9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5">+E76+E71</f>
        <v>0</v>
      </c>
      <c r="F89" s="30">
        <f t="shared" si="35"/>
        <v>0</v>
      </c>
      <c r="G89" s="30">
        <f t="shared" si="35"/>
        <v>0</v>
      </c>
      <c r="H89" s="30">
        <f t="shared" si="35"/>
        <v>0</v>
      </c>
      <c r="I89" s="30">
        <f t="shared" si="35"/>
        <v>0</v>
      </c>
      <c r="J89" s="30">
        <f t="shared" si="35"/>
        <v>0</v>
      </c>
      <c r="K89" s="30">
        <f t="shared" si="35"/>
        <v>0</v>
      </c>
      <c r="L89" s="39" t="str">
        <f t="shared" si="29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64</v>
      </c>
      <c r="B95" s="160"/>
      <c r="C95" s="160"/>
      <c r="D95" s="161"/>
      <c r="E95" s="176" t="s">
        <v>3</v>
      </c>
      <c r="F95" s="176"/>
      <c r="G95" s="176"/>
      <c r="H95" s="104"/>
      <c r="I95" s="104"/>
      <c r="J95" s="104"/>
      <c r="K95" s="104"/>
      <c r="L95" s="5"/>
      <c r="N95" s="31"/>
      <c r="O95" s="3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6">SUM(D102:D104)</f>
        <v>0</v>
      </c>
      <c r="E101" s="22">
        <f t="shared" si="36"/>
        <v>0</v>
      </c>
      <c r="F101" s="22">
        <f t="shared" si="36"/>
        <v>0</v>
      </c>
      <c r="G101" s="22">
        <f t="shared" si="36"/>
        <v>0</v>
      </c>
      <c r="H101" s="22">
        <f t="shared" si="36"/>
        <v>0</v>
      </c>
      <c r="I101" s="22">
        <f t="shared" si="36"/>
        <v>0</v>
      </c>
      <c r="J101" s="22">
        <f t="shared" si="36"/>
        <v>0</v>
      </c>
      <c r="K101" s="22">
        <f t="shared" si="36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B118" si="37">+D102+F102+H102+J102</f>
        <v>0</v>
      </c>
      <c r="C102" s="25">
        <f t="shared" ref="C102:C118" si="38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9">IF(C102&gt;0,FIXED(C102/B102*100,2),"")</f>
        <v/>
      </c>
      <c r="N102" s="31"/>
      <c r="O102" s="35"/>
    </row>
    <row r="103" spans="1:15">
      <c r="A103" s="24" t="s">
        <v>18</v>
      </c>
      <c r="B103" s="25">
        <f t="shared" si="37"/>
        <v>0</v>
      </c>
      <c r="C103" s="25">
        <f t="shared" si="38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9"/>
        <v/>
      </c>
      <c r="N103" s="31"/>
      <c r="O103" s="35"/>
    </row>
    <row r="104" spans="1:15">
      <c r="A104" s="24" t="s">
        <v>140</v>
      </c>
      <c r="B104" s="25">
        <f t="shared" si="37"/>
        <v>0</v>
      </c>
      <c r="C104" s="25">
        <f t="shared" si="38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9"/>
        <v/>
      </c>
      <c r="N104" s="31"/>
      <c r="O104" s="35"/>
    </row>
    <row r="105" spans="1:15">
      <c r="A105" s="21" t="s">
        <v>19</v>
      </c>
      <c r="B105" s="22">
        <f t="shared" si="37"/>
        <v>0</v>
      </c>
      <c r="C105" s="22">
        <f t="shared" si="38"/>
        <v>0</v>
      </c>
      <c r="D105" s="22">
        <f t="shared" ref="D105:K105" si="40">+D106</f>
        <v>0</v>
      </c>
      <c r="E105" s="22">
        <f t="shared" si="40"/>
        <v>0</v>
      </c>
      <c r="F105" s="22">
        <f t="shared" si="40"/>
        <v>0</v>
      </c>
      <c r="G105" s="22">
        <f t="shared" si="40"/>
        <v>0</v>
      </c>
      <c r="H105" s="22">
        <f t="shared" si="40"/>
        <v>0</v>
      </c>
      <c r="I105" s="22">
        <f t="shared" si="40"/>
        <v>0</v>
      </c>
      <c r="J105" s="22">
        <f t="shared" si="40"/>
        <v>0</v>
      </c>
      <c r="K105" s="22">
        <f t="shared" si="40"/>
        <v>0</v>
      </c>
      <c r="L105" s="23" t="str">
        <f t="shared" si="39"/>
        <v/>
      </c>
      <c r="N105" s="31"/>
      <c r="O105" s="35"/>
    </row>
    <row r="106" spans="1:15">
      <c r="A106" s="21" t="s">
        <v>20</v>
      </c>
      <c r="B106" s="22">
        <f t="shared" si="37"/>
        <v>0</v>
      </c>
      <c r="C106" s="22">
        <f t="shared" si="38"/>
        <v>0</v>
      </c>
      <c r="D106" s="22">
        <f t="shared" ref="D106:K106" si="41">+D107+D110+D111+D114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39"/>
        <v/>
      </c>
      <c r="N106" s="31"/>
      <c r="O106" s="35"/>
    </row>
    <row r="107" spans="1:15">
      <c r="A107" s="21" t="s">
        <v>21</v>
      </c>
      <c r="B107" s="22">
        <f t="shared" si="37"/>
        <v>0</v>
      </c>
      <c r="C107" s="22">
        <f t="shared" si="38"/>
        <v>0</v>
      </c>
      <c r="D107" s="22">
        <f t="shared" ref="D107:K107" si="42">+D108+D109</f>
        <v>0</v>
      </c>
      <c r="E107" s="22">
        <f t="shared" si="42"/>
        <v>0</v>
      </c>
      <c r="F107" s="22">
        <f t="shared" si="42"/>
        <v>0</v>
      </c>
      <c r="G107" s="22">
        <f t="shared" si="42"/>
        <v>0</v>
      </c>
      <c r="H107" s="22">
        <f t="shared" si="42"/>
        <v>0</v>
      </c>
      <c r="I107" s="22">
        <f t="shared" si="42"/>
        <v>0</v>
      </c>
      <c r="J107" s="22">
        <f t="shared" si="42"/>
        <v>0</v>
      </c>
      <c r="K107" s="22">
        <f t="shared" si="42"/>
        <v>0</v>
      </c>
      <c r="L107" s="23" t="str">
        <f t="shared" si="39"/>
        <v/>
      </c>
      <c r="N107" s="31"/>
      <c r="O107" s="35"/>
    </row>
    <row r="108" spans="1:15">
      <c r="A108" s="24" t="s">
        <v>22</v>
      </c>
      <c r="B108" s="25">
        <f t="shared" si="37"/>
        <v>0</v>
      </c>
      <c r="C108" s="25">
        <f t="shared" si="38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9"/>
        <v/>
      </c>
      <c r="N108" s="31"/>
      <c r="O108" s="35"/>
    </row>
    <row r="109" spans="1:15">
      <c r="A109" s="26" t="s">
        <v>23</v>
      </c>
      <c r="B109" s="25">
        <f t="shared" si="37"/>
        <v>0</v>
      </c>
      <c r="C109" s="25">
        <f t="shared" si="38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9"/>
        <v/>
      </c>
      <c r="N109" s="31"/>
      <c r="O109" s="35"/>
    </row>
    <row r="110" spans="1:15">
      <c r="A110" s="24" t="s">
        <v>141</v>
      </c>
      <c r="B110" s="25">
        <f t="shared" si="37"/>
        <v>0</v>
      </c>
      <c r="C110" s="25">
        <f t="shared" si="38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9"/>
        <v/>
      </c>
      <c r="N110" s="31"/>
      <c r="O110" s="35"/>
    </row>
    <row r="111" spans="1:15">
      <c r="A111" s="21" t="s">
        <v>24</v>
      </c>
      <c r="B111" s="22">
        <f t="shared" si="37"/>
        <v>0</v>
      </c>
      <c r="C111" s="22">
        <f t="shared" si="38"/>
        <v>0</v>
      </c>
      <c r="D111" s="22">
        <f t="shared" ref="D111:K111" si="43">+D112+D113</f>
        <v>0</v>
      </c>
      <c r="E111" s="22">
        <f t="shared" si="43"/>
        <v>0</v>
      </c>
      <c r="F111" s="22">
        <f t="shared" si="43"/>
        <v>0</v>
      </c>
      <c r="G111" s="22">
        <f t="shared" si="43"/>
        <v>0</v>
      </c>
      <c r="H111" s="22">
        <f t="shared" si="43"/>
        <v>0</v>
      </c>
      <c r="I111" s="22">
        <f t="shared" si="43"/>
        <v>0</v>
      </c>
      <c r="J111" s="22">
        <f t="shared" si="43"/>
        <v>0</v>
      </c>
      <c r="K111" s="22">
        <f t="shared" si="43"/>
        <v>0</v>
      </c>
      <c r="L111" s="23" t="str">
        <f t="shared" si="39"/>
        <v/>
      </c>
      <c r="N111" s="31"/>
      <c r="O111" s="35"/>
    </row>
    <row r="112" spans="1:15">
      <c r="A112" s="28" t="s">
        <v>25</v>
      </c>
      <c r="B112" s="25">
        <f t="shared" si="37"/>
        <v>0</v>
      </c>
      <c r="C112" s="25">
        <f t="shared" si="38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39"/>
        <v/>
      </c>
      <c r="N112" s="31"/>
      <c r="O112" s="35"/>
    </row>
    <row r="113" spans="1:15">
      <c r="A113" s="28" t="s">
        <v>26</v>
      </c>
      <c r="B113" s="25">
        <f t="shared" si="37"/>
        <v>0</v>
      </c>
      <c r="C113" s="25">
        <f t="shared" si="38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39"/>
        <v/>
      </c>
      <c r="N113" s="31"/>
      <c r="O113" s="35"/>
    </row>
    <row r="114" spans="1:15">
      <c r="A114" s="21" t="s">
        <v>27</v>
      </c>
      <c r="B114" s="22">
        <f t="shared" si="37"/>
        <v>0</v>
      </c>
      <c r="C114" s="22">
        <f t="shared" si="38"/>
        <v>0</v>
      </c>
      <c r="D114" s="22">
        <f t="shared" ref="D114:K114" si="44">SUM(D115:D118)</f>
        <v>0</v>
      </c>
      <c r="E114" s="22">
        <f t="shared" si="44"/>
        <v>0</v>
      </c>
      <c r="F114" s="22">
        <f t="shared" si="44"/>
        <v>0</v>
      </c>
      <c r="G114" s="22">
        <f t="shared" si="44"/>
        <v>0</v>
      </c>
      <c r="H114" s="22">
        <f t="shared" si="44"/>
        <v>0</v>
      </c>
      <c r="I114" s="22">
        <f t="shared" si="44"/>
        <v>0</v>
      </c>
      <c r="J114" s="22">
        <f t="shared" si="44"/>
        <v>0</v>
      </c>
      <c r="K114" s="22">
        <f t="shared" si="44"/>
        <v>0</v>
      </c>
      <c r="L114" s="23" t="str">
        <f t="shared" si="39"/>
        <v/>
      </c>
      <c r="N114" s="31"/>
      <c r="O114" s="35"/>
    </row>
    <row r="115" spans="1:15" ht="37.5">
      <c r="A115" s="51" t="s">
        <v>125</v>
      </c>
      <c r="B115" s="68">
        <f t="shared" si="37"/>
        <v>0</v>
      </c>
      <c r="C115" s="68">
        <f t="shared" si="38"/>
        <v>0</v>
      </c>
      <c r="D115" s="68"/>
      <c r="E115" s="68"/>
      <c r="F115" s="68"/>
      <c r="G115" s="68"/>
      <c r="H115" s="68"/>
      <c r="I115" s="68"/>
      <c r="J115" s="68"/>
      <c r="K115" s="68"/>
      <c r="L115" s="69" t="str">
        <f t="shared" si="39"/>
        <v/>
      </c>
      <c r="N115" s="31"/>
      <c r="O115" s="35"/>
    </row>
    <row r="116" spans="1:15">
      <c r="A116" s="28" t="s">
        <v>29</v>
      </c>
      <c r="B116" s="25">
        <f t="shared" si="37"/>
        <v>0</v>
      </c>
      <c r="C116" s="25">
        <f t="shared" si="38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9"/>
        <v/>
      </c>
      <c r="N116" s="31"/>
      <c r="O116" s="35"/>
    </row>
    <row r="117" spans="1:15">
      <c r="A117" s="28" t="s">
        <v>30</v>
      </c>
      <c r="B117" s="25">
        <f t="shared" si="37"/>
        <v>0</v>
      </c>
      <c r="C117" s="25">
        <f t="shared" si="38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9"/>
        <v/>
      </c>
      <c r="N117" s="31"/>
      <c r="O117" s="35"/>
    </row>
    <row r="118" spans="1:15" ht="19.5" thickBot="1">
      <c r="A118" s="28" t="s">
        <v>31</v>
      </c>
      <c r="B118" s="25">
        <f t="shared" si="37"/>
        <v>0</v>
      </c>
      <c r="C118" s="25">
        <f t="shared" si="38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9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5">+E106+E101</f>
        <v>0</v>
      </c>
      <c r="F119" s="30">
        <f t="shared" si="45"/>
        <v>0</v>
      </c>
      <c r="G119" s="30">
        <f t="shared" si="45"/>
        <v>0</v>
      </c>
      <c r="H119" s="30">
        <f t="shared" si="45"/>
        <v>0</v>
      </c>
      <c r="I119" s="30">
        <f t="shared" si="45"/>
        <v>0</v>
      </c>
      <c r="J119" s="30">
        <f t="shared" si="45"/>
        <v>0</v>
      </c>
      <c r="K119" s="30">
        <f t="shared" si="45"/>
        <v>0</v>
      </c>
      <c r="L119" s="39" t="str">
        <f t="shared" si="39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">
        <v>34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">
        <v>64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77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6">SUM(D132:D134)</f>
        <v>0</v>
      </c>
      <c r="E131" s="22">
        <f t="shared" si="46"/>
        <v>0</v>
      </c>
      <c r="F131" s="22">
        <f t="shared" si="46"/>
        <v>0</v>
      </c>
      <c r="G131" s="22">
        <f t="shared" si="46"/>
        <v>0</v>
      </c>
      <c r="H131" s="22">
        <f t="shared" si="46"/>
        <v>0</v>
      </c>
      <c r="I131" s="22">
        <f t="shared" si="46"/>
        <v>0</v>
      </c>
      <c r="J131" s="22">
        <f t="shared" si="46"/>
        <v>0</v>
      </c>
      <c r="K131" s="22">
        <f t="shared" si="46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47">+D132+F132+H132+J132</f>
        <v>0</v>
      </c>
      <c r="C132" s="25">
        <f t="shared" si="47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48">IF(C132&gt;0,FIXED(C132/B132*100,2),"")</f>
        <v/>
      </c>
      <c r="N132" s="31"/>
      <c r="O132" s="35"/>
    </row>
    <row r="133" spans="1:15">
      <c r="A133" s="24" t="s">
        <v>18</v>
      </c>
      <c r="B133" s="25">
        <f t="shared" si="47"/>
        <v>0</v>
      </c>
      <c r="C133" s="25">
        <f t="shared" si="47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48"/>
        <v/>
      </c>
      <c r="N133" s="31"/>
      <c r="O133" s="35"/>
    </row>
    <row r="134" spans="1:15">
      <c r="A134" s="24" t="s">
        <v>140</v>
      </c>
      <c r="B134" s="25">
        <f t="shared" si="47"/>
        <v>0</v>
      </c>
      <c r="C134" s="25">
        <f t="shared" si="47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48"/>
        <v/>
      </c>
      <c r="N134" s="31"/>
      <c r="O134" s="35"/>
    </row>
    <row r="135" spans="1:15">
      <c r="A135" s="21" t="s">
        <v>19</v>
      </c>
      <c r="B135" s="22">
        <f t="shared" si="47"/>
        <v>0</v>
      </c>
      <c r="C135" s="22">
        <f t="shared" si="47"/>
        <v>0</v>
      </c>
      <c r="D135" s="22">
        <f t="shared" ref="D135:K135" si="49">+D136</f>
        <v>0</v>
      </c>
      <c r="E135" s="22">
        <f t="shared" si="49"/>
        <v>0</v>
      </c>
      <c r="F135" s="22">
        <f t="shared" si="49"/>
        <v>0</v>
      </c>
      <c r="G135" s="22">
        <f t="shared" si="49"/>
        <v>0</v>
      </c>
      <c r="H135" s="22">
        <f t="shared" si="49"/>
        <v>0</v>
      </c>
      <c r="I135" s="22">
        <f t="shared" si="49"/>
        <v>0</v>
      </c>
      <c r="J135" s="22">
        <f t="shared" si="49"/>
        <v>0</v>
      </c>
      <c r="K135" s="22">
        <f t="shared" si="49"/>
        <v>0</v>
      </c>
      <c r="L135" s="23" t="str">
        <f t="shared" si="48"/>
        <v/>
      </c>
      <c r="N135" s="31"/>
      <c r="O135" s="35"/>
    </row>
    <row r="136" spans="1:15">
      <c r="A136" s="21" t="s">
        <v>20</v>
      </c>
      <c r="B136" s="22">
        <f t="shared" si="47"/>
        <v>0</v>
      </c>
      <c r="C136" s="22">
        <f t="shared" si="47"/>
        <v>0</v>
      </c>
      <c r="D136" s="22">
        <f t="shared" ref="D136:K136" si="50">+D137+D140+D141+D144</f>
        <v>0</v>
      </c>
      <c r="E136" s="22">
        <f t="shared" si="50"/>
        <v>0</v>
      </c>
      <c r="F136" s="22">
        <f t="shared" si="50"/>
        <v>0</v>
      </c>
      <c r="G136" s="22">
        <f t="shared" si="50"/>
        <v>0</v>
      </c>
      <c r="H136" s="22">
        <f t="shared" si="50"/>
        <v>0</v>
      </c>
      <c r="I136" s="22">
        <f t="shared" si="50"/>
        <v>0</v>
      </c>
      <c r="J136" s="22">
        <f t="shared" si="50"/>
        <v>0</v>
      </c>
      <c r="K136" s="22">
        <f t="shared" si="50"/>
        <v>0</v>
      </c>
      <c r="L136" s="23" t="str">
        <f t="shared" si="48"/>
        <v/>
      </c>
      <c r="N136" s="31"/>
      <c r="O136" s="35"/>
    </row>
    <row r="137" spans="1:15">
      <c r="A137" s="21" t="s">
        <v>21</v>
      </c>
      <c r="B137" s="22">
        <f t="shared" si="47"/>
        <v>0</v>
      </c>
      <c r="C137" s="22">
        <f t="shared" si="47"/>
        <v>0</v>
      </c>
      <c r="D137" s="22">
        <f t="shared" ref="D137:K137" si="51">+D138+D139</f>
        <v>0</v>
      </c>
      <c r="E137" s="22">
        <f t="shared" si="51"/>
        <v>0</v>
      </c>
      <c r="F137" s="22">
        <f t="shared" si="51"/>
        <v>0</v>
      </c>
      <c r="G137" s="22">
        <f t="shared" si="51"/>
        <v>0</v>
      </c>
      <c r="H137" s="22">
        <f t="shared" si="51"/>
        <v>0</v>
      </c>
      <c r="I137" s="22">
        <f t="shared" si="51"/>
        <v>0</v>
      </c>
      <c r="J137" s="22">
        <f t="shared" si="51"/>
        <v>0</v>
      </c>
      <c r="K137" s="22">
        <f t="shared" si="51"/>
        <v>0</v>
      </c>
      <c r="L137" s="23" t="str">
        <f t="shared" si="48"/>
        <v/>
      </c>
      <c r="N137" s="31"/>
      <c r="O137" s="35"/>
    </row>
    <row r="138" spans="1:15">
      <c r="A138" s="24" t="s">
        <v>22</v>
      </c>
      <c r="B138" s="25">
        <f t="shared" si="47"/>
        <v>0</v>
      </c>
      <c r="C138" s="25">
        <f t="shared" si="47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48"/>
        <v/>
      </c>
      <c r="N138" s="31"/>
      <c r="O138" s="35"/>
    </row>
    <row r="139" spans="1:15">
      <c r="A139" s="26" t="s">
        <v>23</v>
      </c>
      <c r="B139" s="25">
        <f t="shared" si="47"/>
        <v>0</v>
      </c>
      <c r="C139" s="25">
        <f t="shared" si="47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48"/>
        <v/>
      </c>
      <c r="N139" s="31"/>
      <c r="O139" s="35"/>
    </row>
    <row r="140" spans="1:15">
      <c r="A140" s="24" t="s">
        <v>141</v>
      </c>
      <c r="B140" s="25">
        <f t="shared" si="47"/>
        <v>0</v>
      </c>
      <c r="C140" s="25">
        <f t="shared" si="47"/>
        <v>0</v>
      </c>
      <c r="D140" s="25">
        <f>+VALUE(FIXED(N140*0.24/1000000,5)*1000000)</f>
        <v>0</v>
      </c>
      <c r="E140" s="25"/>
      <c r="F140" s="25">
        <f>+D140</f>
        <v>0</v>
      </c>
      <c r="G140" s="25"/>
      <c r="H140" s="25">
        <f>+(N140-D140-F140)/2</f>
        <v>0</v>
      </c>
      <c r="I140" s="25"/>
      <c r="J140" s="25">
        <f>+N140-H140-F140-D140</f>
        <v>0</v>
      </c>
      <c r="K140" s="25"/>
      <c r="L140" s="37" t="str">
        <f t="shared" si="48"/>
        <v/>
      </c>
      <c r="N140" s="31"/>
      <c r="O140" s="35"/>
    </row>
    <row r="141" spans="1:15">
      <c r="A141" s="21" t="s">
        <v>24</v>
      </c>
      <c r="B141" s="22">
        <f t="shared" si="47"/>
        <v>0</v>
      </c>
      <c r="C141" s="22">
        <f t="shared" si="47"/>
        <v>0</v>
      </c>
      <c r="D141" s="22">
        <f t="shared" ref="D141:K141" si="52">+D142+D143</f>
        <v>0</v>
      </c>
      <c r="E141" s="22">
        <f t="shared" si="52"/>
        <v>0</v>
      </c>
      <c r="F141" s="22">
        <f t="shared" si="52"/>
        <v>0</v>
      </c>
      <c r="G141" s="22">
        <f t="shared" si="52"/>
        <v>0</v>
      </c>
      <c r="H141" s="22">
        <f t="shared" si="52"/>
        <v>0</v>
      </c>
      <c r="I141" s="22">
        <f t="shared" si="52"/>
        <v>0</v>
      </c>
      <c r="J141" s="22">
        <f t="shared" si="52"/>
        <v>0</v>
      </c>
      <c r="K141" s="22">
        <f t="shared" si="52"/>
        <v>0</v>
      </c>
      <c r="L141" s="23" t="str">
        <f t="shared" si="48"/>
        <v/>
      </c>
      <c r="N141" s="31"/>
      <c r="O141" s="35"/>
    </row>
    <row r="142" spans="1:15">
      <c r="A142" s="28" t="s">
        <v>25</v>
      </c>
      <c r="B142" s="25">
        <f t="shared" si="47"/>
        <v>0</v>
      </c>
      <c r="C142" s="25">
        <f t="shared" si="47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48"/>
        <v/>
      </c>
      <c r="N142" s="31"/>
      <c r="O142" s="35"/>
    </row>
    <row r="143" spans="1:15">
      <c r="A143" s="28" t="s">
        <v>26</v>
      </c>
      <c r="B143" s="25">
        <f t="shared" si="47"/>
        <v>0</v>
      </c>
      <c r="C143" s="25">
        <f t="shared" si="47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48"/>
        <v/>
      </c>
      <c r="N143" s="31"/>
      <c r="O143" s="35"/>
    </row>
    <row r="144" spans="1:15">
      <c r="A144" s="21" t="s">
        <v>27</v>
      </c>
      <c r="B144" s="22">
        <f t="shared" si="47"/>
        <v>0</v>
      </c>
      <c r="C144" s="22">
        <f t="shared" si="47"/>
        <v>0</v>
      </c>
      <c r="D144" s="22">
        <f t="shared" ref="D144:K144" si="53">SUM(D145:D148)</f>
        <v>0</v>
      </c>
      <c r="E144" s="22">
        <f t="shared" si="53"/>
        <v>0</v>
      </c>
      <c r="F144" s="22">
        <f t="shared" si="53"/>
        <v>0</v>
      </c>
      <c r="G144" s="22">
        <f t="shared" si="53"/>
        <v>0</v>
      </c>
      <c r="H144" s="22">
        <f t="shared" si="53"/>
        <v>0</v>
      </c>
      <c r="I144" s="22">
        <f t="shared" si="53"/>
        <v>0</v>
      </c>
      <c r="J144" s="22">
        <f t="shared" si="53"/>
        <v>0</v>
      </c>
      <c r="K144" s="22">
        <f t="shared" si="53"/>
        <v>0</v>
      </c>
      <c r="L144" s="23" t="str">
        <f t="shared" si="48"/>
        <v/>
      </c>
      <c r="N144" s="31"/>
      <c r="O144" s="35"/>
    </row>
    <row r="145" spans="1:15" ht="37.5">
      <c r="A145" s="51" t="s">
        <v>125</v>
      </c>
      <c r="B145" s="68">
        <f t="shared" si="47"/>
        <v>0</v>
      </c>
      <c r="C145" s="68">
        <f t="shared" si="47"/>
        <v>0</v>
      </c>
      <c r="D145" s="68"/>
      <c r="E145" s="68"/>
      <c r="F145" s="68"/>
      <c r="G145" s="68"/>
      <c r="H145" s="68"/>
      <c r="I145" s="68"/>
      <c r="J145" s="68"/>
      <c r="K145" s="68"/>
      <c r="L145" s="69" t="str">
        <f t="shared" si="48"/>
        <v/>
      </c>
      <c r="N145" s="31"/>
      <c r="O145" s="35"/>
    </row>
    <row r="146" spans="1:15">
      <c r="A146" s="28" t="s">
        <v>29</v>
      </c>
      <c r="B146" s="25">
        <f t="shared" si="47"/>
        <v>0</v>
      </c>
      <c r="C146" s="25">
        <f t="shared" si="47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48"/>
        <v/>
      </c>
      <c r="N146" s="31"/>
      <c r="O146" s="35"/>
    </row>
    <row r="147" spans="1:15">
      <c r="A147" s="28" t="s">
        <v>30</v>
      </c>
      <c r="B147" s="25">
        <f t="shared" si="47"/>
        <v>0</v>
      </c>
      <c r="C147" s="25">
        <f t="shared" si="47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48"/>
        <v/>
      </c>
      <c r="N147" s="31"/>
      <c r="O147" s="35"/>
    </row>
    <row r="148" spans="1:15" ht="19.5" thickBot="1">
      <c r="A148" s="28" t="s">
        <v>31</v>
      </c>
      <c r="B148" s="25">
        <f t="shared" si="47"/>
        <v>0</v>
      </c>
      <c r="C148" s="25">
        <f t="shared" si="47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48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4">+E136+E131</f>
        <v>0</v>
      </c>
      <c r="F149" s="30">
        <f t="shared" si="54"/>
        <v>0</v>
      </c>
      <c r="G149" s="30">
        <f t="shared" si="54"/>
        <v>0</v>
      </c>
      <c r="H149" s="30">
        <f t="shared" si="54"/>
        <v>0</v>
      </c>
      <c r="I149" s="30">
        <f t="shared" si="54"/>
        <v>0</v>
      </c>
      <c r="J149" s="30">
        <f t="shared" si="54"/>
        <v>0</v>
      </c>
      <c r="K149" s="30">
        <f t="shared" si="54"/>
        <v>0</v>
      </c>
      <c r="L149" s="39" t="str">
        <f t="shared" si="48"/>
        <v/>
      </c>
      <c r="N149" s="31"/>
      <c r="O149" s="35"/>
    </row>
    <row r="150" spans="1:15">
      <c r="N150" s="31"/>
      <c r="O150" s="35"/>
    </row>
  </sheetData>
  <mergeCells count="65">
    <mergeCell ref="H9:I9"/>
    <mergeCell ref="J9:K9"/>
    <mergeCell ref="K31:L31"/>
    <mergeCell ref="A5:D5"/>
    <mergeCell ref="E5:G5"/>
    <mergeCell ref="E6:G6"/>
    <mergeCell ref="B9:C9"/>
    <mergeCell ref="D9:E9"/>
    <mergeCell ref="F9:G9"/>
    <mergeCell ref="K1:L1"/>
    <mergeCell ref="A2:L2"/>
    <mergeCell ref="K3:L3"/>
    <mergeCell ref="A4:D4"/>
    <mergeCell ref="E4:L4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121:L121"/>
    <mergeCell ref="A122:L122"/>
    <mergeCell ref="K123:L123"/>
    <mergeCell ref="H99:I99"/>
    <mergeCell ref="J99:K99"/>
    <mergeCell ref="A124:D124"/>
    <mergeCell ref="E124:L124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A125:D125"/>
    <mergeCell ref="E125:G125"/>
    <mergeCell ref="H129:I129"/>
    <mergeCell ref="J129:K129"/>
    <mergeCell ref="E126:G126"/>
    <mergeCell ref="B129:C129"/>
    <mergeCell ref="D129:E129"/>
    <mergeCell ref="F129:G12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indexed="27"/>
  </sheetPr>
  <dimension ref="A1:O120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65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65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65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65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>
      <c r="A104" s="24" t="s">
        <v>140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>
      <c r="A110" s="24" t="s">
        <v>141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>
      <c r="A112" s="28" t="s">
        <v>25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37"/>
        <v/>
      </c>
      <c r="N112" s="31"/>
      <c r="O112" s="35"/>
    </row>
    <row r="113" spans="1:15">
      <c r="A113" s="28" t="s">
        <v>26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37"/>
        <v/>
      </c>
      <c r="N113" s="31"/>
      <c r="O113" s="35"/>
    </row>
    <row r="114" spans="1:15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5">
      <c r="A115" s="28" t="s">
        <v>28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5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5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5" ht="19.5" thickBot="1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5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H99:I99"/>
    <mergeCell ref="J99:K99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enableFormatConditionsCalculation="0">
    <tabColor indexed="27"/>
  </sheetPr>
  <dimension ref="A1:O90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570312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0.71093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66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66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66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J69:K69"/>
    <mergeCell ref="E66:G66"/>
    <mergeCell ref="B69:C69"/>
    <mergeCell ref="D69:E69"/>
    <mergeCell ref="F69:G69"/>
    <mergeCell ref="H69:I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enableFormatConditionsCalculation="0">
    <tabColor indexed="27"/>
  </sheetPr>
  <dimension ref="A1:O90"/>
  <sheetViews>
    <sheetView zoomScale="85" zoomScaleNormal="85" workbookViewId="0"/>
  </sheetViews>
  <sheetFormatPr defaultRowHeight="18.75"/>
  <cols>
    <col min="1" max="1" width="30.5703125" customWidth="1"/>
    <col min="2" max="2" width="12.5703125" customWidth="1"/>
    <col min="3" max="3" width="11.7109375" bestFit="1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67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67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67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89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 t="shared" ref="L72:L89" si="28"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>
        <f>+VALUE(FIXED(N74*0.24/1000000,5)*1000000)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+N74-H74-F74-D74</f>
        <v>0</v>
      </c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>IF(C78&gt;0,FIXED(C78/B78*100,2),"")</f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>IF(C80&gt;0,FIXED(C80/B80*100,2),"")</f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J69:K69"/>
    <mergeCell ref="E66:G66"/>
    <mergeCell ref="B69:C69"/>
    <mergeCell ref="D69:E69"/>
    <mergeCell ref="F69:G69"/>
    <mergeCell ref="H69:I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enableFormatConditionsCalculation="0">
    <tabColor indexed="27"/>
  </sheetPr>
  <dimension ref="A1:O150"/>
  <sheetViews>
    <sheetView zoomScale="85" zoomScaleNormal="85" workbookViewId="0"/>
  </sheetViews>
  <sheetFormatPr defaultRowHeight="18.75"/>
  <cols>
    <col min="1" max="1" width="32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68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3"/>
    </row>
    <row r="11" spans="1:1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30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>SUM(D25:D29)</f>
        <v>0</v>
      </c>
      <c r="E24" s="22">
        <f t="shared" ref="E24:K24" si="10">SUM(E25:E29)</f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51" t="s">
        <v>78</v>
      </c>
      <c r="B25" s="68">
        <f>+D25+F25+H25+J25</f>
        <v>0</v>
      </c>
      <c r="C25" s="68">
        <f>+E25+G25+I25+K25</f>
        <v>0</v>
      </c>
      <c r="D25" s="68">
        <f t="shared" ref="D25:K25" si="11">+D55</f>
        <v>0</v>
      </c>
      <c r="E25" s="68">
        <f t="shared" si="11"/>
        <v>0</v>
      </c>
      <c r="F25" s="68">
        <f>+F55</f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 ht="37.5">
      <c r="A26" s="51" t="s">
        <v>86</v>
      </c>
      <c r="B26" s="68">
        <f t="shared" si="0"/>
        <v>0</v>
      </c>
      <c r="C26" s="68">
        <f t="shared" si="0"/>
        <v>0</v>
      </c>
      <c r="D26" s="68">
        <f t="shared" ref="D26:E28" si="12">+D56</f>
        <v>0</v>
      </c>
      <c r="E26" s="68">
        <f t="shared" si="12"/>
        <v>0</v>
      </c>
      <c r="F26" s="68">
        <f>+F56</f>
        <v>0</v>
      </c>
      <c r="G26" s="68">
        <f t="shared" ref="G26:K28" si="13">+G56</f>
        <v>0</v>
      </c>
      <c r="H26" s="68">
        <f t="shared" si="13"/>
        <v>0</v>
      </c>
      <c r="I26" s="68">
        <f t="shared" si="13"/>
        <v>0</v>
      </c>
      <c r="J26" s="68">
        <f t="shared" si="13"/>
        <v>0</v>
      </c>
      <c r="K26" s="68">
        <f t="shared" si="13"/>
        <v>0</v>
      </c>
      <c r="L26" s="69" t="str">
        <f t="shared" si="3"/>
        <v/>
      </c>
      <c r="N26" s="31"/>
      <c r="O26" s="35"/>
    </row>
    <row r="27" spans="1:15" ht="56.25">
      <c r="A27" s="51" t="s">
        <v>87</v>
      </c>
      <c r="B27" s="68">
        <f t="shared" si="0"/>
        <v>0</v>
      </c>
      <c r="C27" s="68">
        <f t="shared" si="0"/>
        <v>0</v>
      </c>
      <c r="D27" s="68">
        <f t="shared" si="12"/>
        <v>0</v>
      </c>
      <c r="E27" s="68">
        <f t="shared" si="12"/>
        <v>0</v>
      </c>
      <c r="F27" s="68">
        <f>+F57</f>
        <v>0</v>
      </c>
      <c r="G27" s="68">
        <f t="shared" si="13"/>
        <v>0</v>
      </c>
      <c r="H27" s="68">
        <f t="shared" si="13"/>
        <v>0</v>
      </c>
      <c r="I27" s="68">
        <f t="shared" si="13"/>
        <v>0</v>
      </c>
      <c r="J27" s="68">
        <f t="shared" si="13"/>
        <v>0</v>
      </c>
      <c r="K27" s="68">
        <f t="shared" si="13"/>
        <v>0</v>
      </c>
      <c r="L27" s="69" t="str">
        <f t="shared" si="3"/>
        <v/>
      </c>
      <c r="N27" s="31"/>
      <c r="O27" s="35"/>
    </row>
    <row r="28" spans="1:15" ht="56.25">
      <c r="A28" s="51" t="s">
        <v>88</v>
      </c>
      <c r="B28" s="68">
        <f>+D28+F28+H28+J28</f>
        <v>0</v>
      </c>
      <c r="C28" s="68">
        <f>+E28+G28+I28+K28</f>
        <v>0</v>
      </c>
      <c r="D28" s="68">
        <f t="shared" si="12"/>
        <v>0</v>
      </c>
      <c r="E28" s="68">
        <f t="shared" si="12"/>
        <v>0</v>
      </c>
      <c r="F28" s="68">
        <f>+F58</f>
        <v>0</v>
      </c>
      <c r="G28" s="68">
        <f t="shared" si="13"/>
        <v>0</v>
      </c>
      <c r="H28" s="68">
        <f t="shared" si="13"/>
        <v>0</v>
      </c>
      <c r="I28" s="68">
        <f t="shared" si="13"/>
        <v>0</v>
      </c>
      <c r="J28" s="68">
        <f t="shared" si="13"/>
        <v>0</v>
      </c>
      <c r="K28" s="68">
        <f t="shared" si="13"/>
        <v>0</v>
      </c>
      <c r="L28" s="69" t="str">
        <f>IF(C28&gt;0,FIXED(C28/B28*100,2),"")</f>
        <v/>
      </c>
      <c r="N28" s="31"/>
      <c r="O28" s="35"/>
    </row>
    <row r="29" spans="1:15" ht="19.5" thickBot="1">
      <c r="A29" s="51" t="s">
        <v>89</v>
      </c>
      <c r="B29" s="68">
        <f>+D29+F29+H29+J29</f>
        <v>0</v>
      </c>
      <c r="C29" s="68">
        <f>+E29+G29+I29+K29</f>
        <v>0</v>
      </c>
      <c r="D29" s="68"/>
      <c r="E29" s="68"/>
      <c r="F29" s="68"/>
      <c r="G29" s="68"/>
      <c r="H29" s="68"/>
      <c r="I29" s="68"/>
      <c r="J29" s="68"/>
      <c r="K29" s="68"/>
      <c r="L29" s="70" t="str">
        <f t="shared" si="3"/>
        <v/>
      </c>
      <c r="N29" s="31"/>
      <c r="O29" s="35"/>
    </row>
    <row r="30" spans="1:15">
      <c r="A30" s="29" t="s">
        <v>32</v>
      </c>
      <c r="B30" s="30">
        <f t="shared" ref="B30:K30" si="14">+B16+B11</f>
        <v>0</v>
      </c>
      <c r="C30" s="30">
        <f t="shared" si="14"/>
        <v>0</v>
      </c>
      <c r="D30" s="30">
        <f t="shared" si="14"/>
        <v>0</v>
      </c>
      <c r="E30" s="30">
        <f t="shared" si="14"/>
        <v>0</v>
      </c>
      <c r="F30" s="30">
        <f t="shared" si="14"/>
        <v>0</v>
      </c>
      <c r="G30" s="30">
        <f t="shared" si="14"/>
        <v>0</v>
      </c>
      <c r="H30" s="30">
        <f t="shared" si="14"/>
        <v>0</v>
      </c>
      <c r="I30" s="30">
        <f t="shared" si="14"/>
        <v>0</v>
      </c>
      <c r="J30" s="30">
        <f t="shared" si="14"/>
        <v>0</v>
      </c>
      <c r="K30" s="30">
        <f t="shared" si="14"/>
        <v>0</v>
      </c>
      <c r="L30" s="39" t="str">
        <f t="shared" si="3"/>
        <v/>
      </c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68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5">+D41+F41+H41+J41</f>
        <v>0</v>
      </c>
      <c r="C41" s="22">
        <f t="shared" si="15"/>
        <v>0</v>
      </c>
      <c r="D41" s="22">
        <f t="shared" ref="D41:K41" si="16">SUM(D42:D44)</f>
        <v>0</v>
      </c>
      <c r="E41" s="22">
        <f t="shared" si="16"/>
        <v>0</v>
      </c>
      <c r="F41" s="22">
        <f t="shared" si="16"/>
        <v>0</v>
      </c>
      <c r="G41" s="22">
        <f t="shared" si="16"/>
        <v>0</v>
      </c>
      <c r="H41" s="22">
        <f t="shared" si="16"/>
        <v>0</v>
      </c>
      <c r="I41" s="22">
        <f t="shared" si="16"/>
        <v>0</v>
      </c>
      <c r="J41" s="22">
        <f t="shared" si="16"/>
        <v>0</v>
      </c>
      <c r="K41" s="22">
        <f t="shared" si="16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5"/>
        <v>0</v>
      </c>
      <c r="C42" s="25">
        <f t="shared" si="15"/>
        <v>0</v>
      </c>
      <c r="D42" s="25">
        <f t="shared" ref="D42:K44" si="17">+D72+D102+D132</f>
        <v>0</v>
      </c>
      <c r="E42" s="25">
        <f t="shared" si="17"/>
        <v>0</v>
      </c>
      <c r="F42" s="25">
        <f t="shared" si="17"/>
        <v>0</v>
      </c>
      <c r="G42" s="25">
        <f t="shared" si="17"/>
        <v>0</v>
      </c>
      <c r="H42" s="25">
        <f t="shared" si="17"/>
        <v>0</v>
      </c>
      <c r="I42" s="25">
        <f t="shared" si="17"/>
        <v>0</v>
      </c>
      <c r="J42" s="25">
        <f t="shared" si="17"/>
        <v>0</v>
      </c>
      <c r="K42" s="25">
        <f t="shared" si="17"/>
        <v>0</v>
      </c>
      <c r="L42" s="37" t="str">
        <f t="shared" ref="L42:L59" si="18">IF(C42&gt;0,FIXED(C42/B42*100,2),"")</f>
        <v/>
      </c>
      <c r="N42" s="31"/>
      <c r="O42" s="35"/>
    </row>
    <row r="43" spans="1:15">
      <c r="A43" s="24" t="s">
        <v>18</v>
      </c>
      <c r="B43" s="25">
        <f t="shared" si="15"/>
        <v>0</v>
      </c>
      <c r="C43" s="25">
        <f t="shared" si="15"/>
        <v>0</v>
      </c>
      <c r="D43" s="25">
        <f t="shared" si="17"/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8"/>
        <v/>
      </c>
      <c r="N43" s="31"/>
      <c r="O43" s="35"/>
    </row>
    <row r="44" spans="1:15">
      <c r="A44" s="24" t="s">
        <v>140</v>
      </c>
      <c r="B44" s="25">
        <f t="shared" si="15"/>
        <v>0</v>
      </c>
      <c r="C44" s="25">
        <f t="shared" si="15"/>
        <v>0</v>
      </c>
      <c r="D44" s="25">
        <f t="shared" si="17"/>
        <v>0</v>
      </c>
      <c r="E44" s="25">
        <f t="shared" si="17"/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8"/>
        <v/>
      </c>
      <c r="N44" s="31"/>
      <c r="O44" s="35"/>
    </row>
    <row r="45" spans="1:15">
      <c r="A45" s="21" t="s">
        <v>19</v>
      </c>
      <c r="B45" s="22">
        <f t="shared" si="15"/>
        <v>0</v>
      </c>
      <c r="C45" s="22">
        <f t="shared" si="15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8"/>
        <v/>
      </c>
      <c r="N45" s="31"/>
      <c r="O45" s="35"/>
    </row>
    <row r="46" spans="1:15">
      <c r="A46" s="21" t="s">
        <v>20</v>
      </c>
      <c r="B46" s="22">
        <f t="shared" si="15"/>
        <v>0</v>
      </c>
      <c r="C46" s="22">
        <f t="shared" si="15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8"/>
        <v/>
      </c>
      <c r="N46" s="31"/>
      <c r="O46" s="35"/>
    </row>
    <row r="47" spans="1:15">
      <c r="A47" s="21" t="s">
        <v>21</v>
      </c>
      <c r="B47" s="22">
        <f t="shared" si="15"/>
        <v>0</v>
      </c>
      <c r="C47" s="22">
        <f t="shared" si="15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8"/>
        <v/>
      </c>
      <c r="N47" s="31"/>
      <c r="O47" s="35"/>
    </row>
    <row r="48" spans="1:15">
      <c r="A48" s="24" t="s">
        <v>22</v>
      </c>
      <c r="B48" s="25">
        <f t="shared" si="15"/>
        <v>0</v>
      </c>
      <c r="C48" s="25">
        <f t="shared" si="15"/>
        <v>0</v>
      </c>
      <c r="D48" s="25">
        <f t="shared" ref="D48:K50" si="22">+D78+D108+D138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8"/>
        <v/>
      </c>
      <c r="N48" s="31"/>
      <c r="O48" s="35"/>
    </row>
    <row r="49" spans="1:15">
      <c r="A49" s="26" t="s">
        <v>23</v>
      </c>
      <c r="B49" s="25">
        <f t="shared" si="15"/>
        <v>0</v>
      </c>
      <c r="C49" s="25">
        <f t="shared" si="15"/>
        <v>0</v>
      </c>
      <c r="D49" s="25">
        <f t="shared" si="22"/>
        <v>0</v>
      </c>
      <c r="E49" s="25">
        <f t="shared" si="22"/>
        <v>0</v>
      </c>
      <c r="F49" s="25">
        <f t="shared" si="22"/>
        <v>0</v>
      </c>
      <c r="G49" s="25">
        <f t="shared" si="22"/>
        <v>0</v>
      </c>
      <c r="H49" s="25">
        <f t="shared" si="22"/>
        <v>0</v>
      </c>
      <c r="I49" s="25">
        <f t="shared" si="22"/>
        <v>0</v>
      </c>
      <c r="J49" s="25">
        <f t="shared" si="22"/>
        <v>0</v>
      </c>
      <c r="K49" s="25">
        <f t="shared" si="22"/>
        <v>0</v>
      </c>
      <c r="L49" s="37" t="str">
        <f t="shared" si="18"/>
        <v/>
      </c>
      <c r="N49" s="31"/>
      <c r="O49" s="35"/>
    </row>
    <row r="50" spans="1:15">
      <c r="A50" s="24" t="s">
        <v>141</v>
      </c>
      <c r="B50" s="25">
        <f t="shared" si="15"/>
        <v>0</v>
      </c>
      <c r="C50" s="25">
        <f t="shared" si="15"/>
        <v>0</v>
      </c>
      <c r="D50" s="25">
        <f t="shared" si="22"/>
        <v>0</v>
      </c>
      <c r="E50" s="25">
        <f t="shared" si="22"/>
        <v>0</v>
      </c>
      <c r="F50" s="25">
        <f t="shared" si="22"/>
        <v>0</v>
      </c>
      <c r="G50" s="25">
        <f t="shared" si="22"/>
        <v>0</v>
      </c>
      <c r="H50" s="25">
        <f t="shared" si="22"/>
        <v>0</v>
      </c>
      <c r="I50" s="25">
        <f t="shared" si="22"/>
        <v>0</v>
      </c>
      <c r="J50" s="25">
        <f t="shared" si="22"/>
        <v>0</v>
      </c>
      <c r="K50" s="25">
        <f t="shared" si="22"/>
        <v>0</v>
      </c>
      <c r="L50" s="37" t="str">
        <f t="shared" si="18"/>
        <v/>
      </c>
      <c r="N50" s="31"/>
      <c r="O50" s="35"/>
    </row>
    <row r="51" spans="1:15">
      <c r="A51" s="21" t="s">
        <v>24</v>
      </c>
      <c r="B51" s="22">
        <f t="shared" si="15"/>
        <v>0</v>
      </c>
      <c r="C51" s="22">
        <f t="shared" si="15"/>
        <v>0</v>
      </c>
      <c r="D51" s="22">
        <f t="shared" ref="D51:K51" si="23">+D52+D53</f>
        <v>0</v>
      </c>
      <c r="E51" s="22">
        <f t="shared" si="23"/>
        <v>0</v>
      </c>
      <c r="F51" s="22">
        <f t="shared" si="23"/>
        <v>0</v>
      </c>
      <c r="G51" s="22">
        <f t="shared" si="23"/>
        <v>0</v>
      </c>
      <c r="H51" s="22">
        <f t="shared" si="23"/>
        <v>0</v>
      </c>
      <c r="I51" s="22">
        <f t="shared" si="23"/>
        <v>0</v>
      </c>
      <c r="J51" s="22">
        <f t="shared" si="23"/>
        <v>0</v>
      </c>
      <c r="K51" s="22">
        <f t="shared" si="23"/>
        <v>0</v>
      </c>
      <c r="L51" s="23" t="str">
        <f t="shared" si="18"/>
        <v/>
      </c>
      <c r="N51" s="31"/>
      <c r="O51" s="35"/>
    </row>
    <row r="52" spans="1:15">
      <c r="A52" s="28" t="s">
        <v>25</v>
      </c>
      <c r="B52" s="25">
        <f t="shared" si="15"/>
        <v>0</v>
      </c>
      <c r="C52" s="25">
        <f t="shared" si="15"/>
        <v>0</v>
      </c>
      <c r="D52" s="25">
        <f t="shared" ref="D52:K53" si="24">+D82+D112+D142</f>
        <v>0</v>
      </c>
      <c r="E52" s="25">
        <f t="shared" si="24"/>
        <v>0</v>
      </c>
      <c r="F52" s="25">
        <f t="shared" si="24"/>
        <v>0</v>
      </c>
      <c r="G52" s="25">
        <f t="shared" si="24"/>
        <v>0</v>
      </c>
      <c r="H52" s="25">
        <f t="shared" si="24"/>
        <v>0</v>
      </c>
      <c r="I52" s="25">
        <f t="shared" si="24"/>
        <v>0</v>
      </c>
      <c r="J52" s="25">
        <f t="shared" si="24"/>
        <v>0</v>
      </c>
      <c r="K52" s="25">
        <f t="shared" si="24"/>
        <v>0</v>
      </c>
      <c r="L52" s="37" t="str">
        <f t="shared" si="18"/>
        <v/>
      </c>
      <c r="N52" s="31"/>
      <c r="O52" s="35"/>
    </row>
    <row r="53" spans="1:15">
      <c r="A53" s="28" t="s">
        <v>26</v>
      </c>
      <c r="B53" s="25">
        <f t="shared" si="15"/>
        <v>0</v>
      </c>
      <c r="C53" s="25">
        <f t="shared" si="15"/>
        <v>0</v>
      </c>
      <c r="D53" s="25">
        <f t="shared" si="24"/>
        <v>0</v>
      </c>
      <c r="E53" s="25">
        <f t="shared" si="24"/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8"/>
        <v/>
      </c>
      <c r="N53" s="31"/>
      <c r="O53" s="35"/>
    </row>
    <row r="54" spans="1:15">
      <c r="A54" s="21" t="s">
        <v>27</v>
      </c>
      <c r="B54" s="22">
        <f t="shared" si="15"/>
        <v>0</v>
      </c>
      <c r="C54" s="22">
        <f t="shared" si="15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8"/>
        <v/>
      </c>
      <c r="N54" s="31"/>
      <c r="O54" s="35"/>
    </row>
    <row r="55" spans="1:15">
      <c r="A55" s="51" t="s">
        <v>78</v>
      </c>
      <c r="B55" s="68">
        <f t="shared" si="15"/>
        <v>0</v>
      </c>
      <c r="C55" s="68">
        <f t="shared" si="15"/>
        <v>0</v>
      </c>
      <c r="D55" s="68">
        <f t="shared" ref="D55:K58" si="26">+D85+D115+D145</f>
        <v>0</v>
      </c>
      <c r="E55" s="68">
        <f t="shared" si="26"/>
        <v>0</v>
      </c>
      <c r="F55" s="68">
        <f t="shared" si="26"/>
        <v>0</v>
      </c>
      <c r="G55" s="68">
        <f t="shared" si="26"/>
        <v>0</v>
      </c>
      <c r="H55" s="68">
        <f t="shared" si="26"/>
        <v>0</v>
      </c>
      <c r="I55" s="68">
        <f t="shared" si="26"/>
        <v>0</v>
      </c>
      <c r="J55" s="68">
        <f t="shared" si="26"/>
        <v>0</v>
      </c>
      <c r="K55" s="68">
        <f t="shared" si="26"/>
        <v>0</v>
      </c>
      <c r="L55" s="69" t="str">
        <f t="shared" si="18"/>
        <v/>
      </c>
      <c r="N55" s="31"/>
      <c r="O55" s="35"/>
    </row>
    <row r="56" spans="1:15" ht="37.5">
      <c r="A56" s="51" t="s">
        <v>86</v>
      </c>
      <c r="B56" s="68">
        <f t="shared" si="15"/>
        <v>0</v>
      </c>
      <c r="C56" s="68">
        <f t="shared" si="15"/>
        <v>0</v>
      </c>
      <c r="D56" s="68">
        <f t="shared" si="26"/>
        <v>0</v>
      </c>
      <c r="E56" s="68">
        <f t="shared" si="26"/>
        <v>0</v>
      </c>
      <c r="F56" s="68">
        <f t="shared" si="26"/>
        <v>0</v>
      </c>
      <c r="G56" s="68">
        <f t="shared" si="26"/>
        <v>0</v>
      </c>
      <c r="H56" s="68">
        <f t="shared" si="26"/>
        <v>0</v>
      </c>
      <c r="I56" s="68">
        <f t="shared" si="26"/>
        <v>0</v>
      </c>
      <c r="J56" s="68">
        <f t="shared" si="26"/>
        <v>0</v>
      </c>
      <c r="K56" s="68">
        <f t="shared" si="26"/>
        <v>0</v>
      </c>
      <c r="L56" s="69" t="str">
        <f t="shared" si="18"/>
        <v/>
      </c>
      <c r="N56" s="31"/>
      <c r="O56" s="35"/>
    </row>
    <row r="57" spans="1:15" ht="56.25">
      <c r="A57" s="51" t="s">
        <v>87</v>
      </c>
      <c r="B57" s="68">
        <f t="shared" si="15"/>
        <v>0</v>
      </c>
      <c r="C57" s="68">
        <f t="shared" si="15"/>
        <v>0</v>
      </c>
      <c r="D57" s="68">
        <f t="shared" si="26"/>
        <v>0</v>
      </c>
      <c r="E57" s="68">
        <f t="shared" si="26"/>
        <v>0</v>
      </c>
      <c r="F57" s="68">
        <f t="shared" si="26"/>
        <v>0</v>
      </c>
      <c r="G57" s="68">
        <f t="shared" si="26"/>
        <v>0</v>
      </c>
      <c r="H57" s="68">
        <f t="shared" si="26"/>
        <v>0</v>
      </c>
      <c r="I57" s="68">
        <f t="shared" si="26"/>
        <v>0</v>
      </c>
      <c r="J57" s="68">
        <f t="shared" si="26"/>
        <v>0</v>
      </c>
      <c r="K57" s="68">
        <f t="shared" si="26"/>
        <v>0</v>
      </c>
      <c r="L57" s="69" t="str">
        <f t="shared" si="18"/>
        <v/>
      </c>
      <c r="N57" s="31"/>
      <c r="O57" s="35"/>
    </row>
    <row r="58" spans="1:15" ht="57" thickBot="1">
      <c r="A58" s="51" t="s">
        <v>88</v>
      </c>
      <c r="B58" s="68">
        <f t="shared" si="15"/>
        <v>0</v>
      </c>
      <c r="C58" s="68">
        <f t="shared" si="15"/>
        <v>0</v>
      </c>
      <c r="D58" s="68">
        <f t="shared" si="26"/>
        <v>0</v>
      </c>
      <c r="E58" s="68">
        <f t="shared" si="26"/>
        <v>0</v>
      </c>
      <c r="F58" s="68">
        <f t="shared" si="26"/>
        <v>0</v>
      </c>
      <c r="G58" s="68">
        <f t="shared" si="26"/>
        <v>0</v>
      </c>
      <c r="H58" s="68">
        <f t="shared" si="26"/>
        <v>0</v>
      </c>
      <c r="I58" s="68">
        <f t="shared" si="26"/>
        <v>0</v>
      </c>
      <c r="J58" s="68">
        <f t="shared" si="26"/>
        <v>0</v>
      </c>
      <c r="K58" s="68">
        <f t="shared" si="26"/>
        <v>0</v>
      </c>
      <c r="L58" s="70" t="str">
        <f t="shared" si="18"/>
        <v/>
      </c>
      <c r="N58" s="31"/>
      <c r="O58" s="35"/>
    </row>
    <row r="59" spans="1:1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8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68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9">+D72+F72+H72+J72</f>
        <v>0</v>
      </c>
      <c r="C72" s="25">
        <f t="shared" si="29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9"/>
        <v>0</v>
      </c>
      <c r="C73" s="25">
        <f t="shared" si="29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30">IF(C73&gt;0,FIXED(C73/B73*100,2),"")</f>
        <v/>
      </c>
      <c r="N73" s="31"/>
      <c r="O73" s="35"/>
    </row>
    <row r="74" spans="1:15">
      <c r="A74" s="24" t="s">
        <v>140</v>
      </c>
      <c r="B74" s="25">
        <f t="shared" si="29"/>
        <v>0</v>
      </c>
      <c r="C74" s="25">
        <f t="shared" si="29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30"/>
        <v/>
      </c>
      <c r="N74" s="31"/>
      <c r="O74" s="35"/>
    </row>
    <row r="75" spans="1:15">
      <c r="A75" s="21" t="s">
        <v>19</v>
      </c>
      <c r="B75" s="22">
        <f t="shared" si="29"/>
        <v>0</v>
      </c>
      <c r="C75" s="22">
        <f t="shared" si="29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  <c r="N75" s="31"/>
      <c r="O75" s="35"/>
    </row>
    <row r="76" spans="1:15">
      <c r="A76" s="21" t="s">
        <v>20</v>
      </c>
      <c r="B76" s="22">
        <f t="shared" si="29"/>
        <v>0</v>
      </c>
      <c r="C76" s="22">
        <f t="shared" si="29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  <c r="N76" s="31"/>
      <c r="O76" s="35"/>
    </row>
    <row r="77" spans="1:15">
      <c r="A77" s="21" t="s">
        <v>21</v>
      </c>
      <c r="B77" s="22">
        <f t="shared" si="29"/>
        <v>0</v>
      </c>
      <c r="C77" s="22">
        <f t="shared" si="29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  <c r="N77" s="31"/>
      <c r="O77" s="35"/>
    </row>
    <row r="78" spans="1:15">
      <c r="A78" s="24" t="s">
        <v>22</v>
      </c>
      <c r="B78" s="25">
        <f t="shared" si="29"/>
        <v>0</v>
      </c>
      <c r="C78" s="25">
        <f t="shared" si="29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30"/>
        <v/>
      </c>
      <c r="N78" s="31"/>
      <c r="O78" s="35"/>
    </row>
    <row r="79" spans="1:15">
      <c r="A79" s="26" t="s">
        <v>23</v>
      </c>
      <c r="B79" s="25">
        <f t="shared" si="29"/>
        <v>0</v>
      </c>
      <c r="C79" s="25">
        <f t="shared" si="29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0"/>
        <v/>
      </c>
      <c r="N79" s="31"/>
      <c r="O79" s="35"/>
    </row>
    <row r="80" spans="1:15">
      <c r="A80" s="24" t="s">
        <v>141</v>
      </c>
      <c r="B80" s="25">
        <f t="shared" si="29"/>
        <v>0</v>
      </c>
      <c r="C80" s="25">
        <f t="shared" si="29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30"/>
        <v/>
      </c>
      <c r="N80" s="31"/>
      <c r="O80" s="35"/>
    </row>
    <row r="81" spans="1:15">
      <c r="A81" s="21" t="s">
        <v>24</v>
      </c>
      <c r="B81" s="22">
        <f t="shared" si="29"/>
        <v>0</v>
      </c>
      <c r="C81" s="22">
        <f t="shared" si="29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30"/>
        <v/>
      </c>
      <c r="N81" s="31"/>
      <c r="O81" s="35"/>
    </row>
    <row r="82" spans="1:15">
      <c r="A82" s="28" t="s">
        <v>25</v>
      </c>
      <c r="B82" s="25">
        <f t="shared" si="29"/>
        <v>0</v>
      </c>
      <c r="C82" s="25">
        <f t="shared" si="29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0"/>
        <v/>
      </c>
      <c r="N82" s="31"/>
      <c r="O82" s="35"/>
    </row>
    <row r="83" spans="1:15">
      <c r="A83" s="28" t="s">
        <v>26</v>
      </c>
      <c r="B83" s="25">
        <f t="shared" si="29"/>
        <v>0</v>
      </c>
      <c r="C83" s="25">
        <f t="shared" si="29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0"/>
        <v/>
      </c>
      <c r="N83" s="31"/>
      <c r="O83" s="35"/>
    </row>
    <row r="84" spans="1:15">
      <c r="A84" s="21" t="s">
        <v>27</v>
      </c>
      <c r="B84" s="22">
        <f t="shared" si="29"/>
        <v>0</v>
      </c>
      <c r="C84" s="22">
        <f t="shared" si="29"/>
        <v>0</v>
      </c>
      <c r="D84" s="22">
        <f t="shared" ref="D84:K84" si="35">SUM(D85:D88)</f>
        <v>0</v>
      </c>
      <c r="E84" s="22">
        <f t="shared" si="35"/>
        <v>0</v>
      </c>
      <c r="F84" s="22">
        <f t="shared" si="35"/>
        <v>0</v>
      </c>
      <c r="G84" s="22">
        <f t="shared" si="35"/>
        <v>0</v>
      </c>
      <c r="H84" s="22">
        <f t="shared" si="35"/>
        <v>0</v>
      </c>
      <c r="I84" s="22">
        <f t="shared" si="35"/>
        <v>0</v>
      </c>
      <c r="J84" s="22">
        <f t="shared" si="35"/>
        <v>0</v>
      </c>
      <c r="K84" s="22">
        <f t="shared" si="35"/>
        <v>0</v>
      </c>
      <c r="L84" s="23" t="str">
        <f t="shared" si="30"/>
        <v/>
      </c>
      <c r="N84" s="31"/>
      <c r="O84" s="35"/>
    </row>
    <row r="85" spans="1:15">
      <c r="A85" s="28" t="s">
        <v>28</v>
      </c>
      <c r="B85" s="25">
        <f t="shared" si="29"/>
        <v>0</v>
      </c>
      <c r="C85" s="25">
        <f t="shared" si="29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0"/>
        <v/>
      </c>
      <c r="N85" s="31"/>
      <c r="O85" s="35"/>
    </row>
    <row r="86" spans="1:15">
      <c r="A86" s="28" t="s">
        <v>29</v>
      </c>
      <c r="B86" s="25">
        <f t="shared" si="29"/>
        <v>0</v>
      </c>
      <c r="C86" s="25">
        <f t="shared" si="29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0"/>
        <v/>
      </c>
      <c r="N86" s="31"/>
      <c r="O86" s="35"/>
    </row>
    <row r="87" spans="1:15">
      <c r="A87" s="28" t="s">
        <v>30</v>
      </c>
      <c r="B87" s="25">
        <f t="shared" si="29"/>
        <v>0</v>
      </c>
      <c r="C87" s="25">
        <f t="shared" si="29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0"/>
        <v/>
      </c>
      <c r="N87" s="31"/>
      <c r="O87" s="35"/>
    </row>
    <row r="88" spans="1:15" ht="19.5" thickBot="1">
      <c r="A88" s="28" t="s">
        <v>31</v>
      </c>
      <c r="B88" s="25">
        <f t="shared" si="29"/>
        <v>0</v>
      </c>
      <c r="C88" s="25">
        <f t="shared" si="29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0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6">+E76+E71</f>
        <v>0</v>
      </c>
      <c r="F89" s="30">
        <f t="shared" si="36"/>
        <v>0</v>
      </c>
      <c r="G89" s="30">
        <f t="shared" si="36"/>
        <v>0</v>
      </c>
      <c r="H89" s="30">
        <f t="shared" si="36"/>
        <v>0</v>
      </c>
      <c r="I89" s="30">
        <f t="shared" si="36"/>
        <v>0</v>
      </c>
      <c r="J89" s="30">
        <f t="shared" si="36"/>
        <v>0</v>
      </c>
      <c r="K89" s="30">
        <f t="shared" si="36"/>
        <v>0</v>
      </c>
      <c r="L89" s="39" t="str">
        <f t="shared" si="30"/>
        <v/>
      </c>
      <c r="N89" s="31"/>
      <c r="O89" s="35"/>
    </row>
    <row r="90" spans="1:1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68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7">SUM(D102:D104)</f>
        <v>0</v>
      </c>
      <c r="E101" s="22">
        <f t="shared" si="37"/>
        <v>0</v>
      </c>
      <c r="F101" s="22">
        <f t="shared" si="37"/>
        <v>0</v>
      </c>
      <c r="G101" s="22">
        <f t="shared" si="37"/>
        <v>0</v>
      </c>
      <c r="H101" s="22">
        <f t="shared" si="37"/>
        <v>0</v>
      </c>
      <c r="I101" s="22">
        <f t="shared" si="37"/>
        <v>0</v>
      </c>
      <c r="J101" s="22">
        <f t="shared" si="37"/>
        <v>0</v>
      </c>
      <c r="K101" s="22">
        <f t="shared" si="37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38">+D102+F102+H102+J102</f>
        <v>0</v>
      </c>
      <c r="C102" s="25">
        <f t="shared" si="38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9">IF(C102&gt;0,FIXED(C102/B102*100,2),"")</f>
        <v/>
      </c>
      <c r="N102" s="31"/>
      <c r="O102" s="35"/>
    </row>
    <row r="103" spans="1:15">
      <c r="A103" s="24" t="s">
        <v>18</v>
      </c>
      <c r="B103" s="25">
        <f t="shared" si="38"/>
        <v>0</v>
      </c>
      <c r="C103" s="25">
        <f t="shared" si="38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9"/>
        <v/>
      </c>
      <c r="N103" s="31"/>
      <c r="O103" s="35"/>
    </row>
    <row r="104" spans="1:15">
      <c r="A104" s="24" t="s">
        <v>140</v>
      </c>
      <c r="B104" s="25">
        <f t="shared" si="38"/>
        <v>0</v>
      </c>
      <c r="C104" s="25">
        <f t="shared" si="38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9"/>
        <v/>
      </c>
      <c r="N104" s="31"/>
      <c r="O104" s="35"/>
    </row>
    <row r="105" spans="1:15">
      <c r="A105" s="21" t="s">
        <v>19</v>
      </c>
      <c r="B105" s="22">
        <f t="shared" si="38"/>
        <v>0</v>
      </c>
      <c r="C105" s="22">
        <f t="shared" si="38"/>
        <v>0</v>
      </c>
      <c r="D105" s="22">
        <f t="shared" ref="D105:K105" si="40">+D106</f>
        <v>0</v>
      </c>
      <c r="E105" s="22">
        <f t="shared" si="40"/>
        <v>0</v>
      </c>
      <c r="F105" s="22">
        <f t="shared" si="40"/>
        <v>0</v>
      </c>
      <c r="G105" s="22">
        <f t="shared" si="40"/>
        <v>0</v>
      </c>
      <c r="H105" s="22">
        <f t="shared" si="40"/>
        <v>0</v>
      </c>
      <c r="I105" s="22">
        <f t="shared" si="40"/>
        <v>0</v>
      </c>
      <c r="J105" s="22">
        <f t="shared" si="40"/>
        <v>0</v>
      </c>
      <c r="K105" s="22">
        <f t="shared" si="40"/>
        <v>0</v>
      </c>
      <c r="L105" s="23" t="str">
        <f t="shared" si="39"/>
        <v/>
      </c>
      <c r="N105" s="31"/>
      <c r="O105" s="35"/>
    </row>
    <row r="106" spans="1:15">
      <c r="A106" s="21" t="s">
        <v>20</v>
      </c>
      <c r="B106" s="22">
        <f t="shared" si="38"/>
        <v>0</v>
      </c>
      <c r="C106" s="22">
        <f t="shared" si="38"/>
        <v>0</v>
      </c>
      <c r="D106" s="22">
        <f t="shared" ref="D106:K106" si="41">+D107+D110+D111+D114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39"/>
        <v/>
      </c>
      <c r="N106" s="31"/>
      <c r="O106" s="35"/>
    </row>
    <row r="107" spans="1:15">
      <c r="A107" s="21" t="s">
        <v>21</v>
      </c>
      <c r="B107" s="22">
        <f t="shared" si="38"/>
        <v>0</v>
      </c>
      <c r="C107" s="22">
        <f t="shared" si="38"/>
        <v>0</v>
      </c>
      <c r="D107" s="22">
        <f t="shared" ref="D107:K107" si="42">+D108+D109</f>
        <v>0</v>
      </c>
      <c r="E107" s="22">
        <f t="shared" si="42"/>
        <v>0</v>
      </c>
      <c r="F107" s="22">
        <f t="shared" si="42"/>
        <v>0</v>
      </c>
      <c r="G107" s="22">
        <f t="shared" si="42"/>
        <v>0</v>
      </c>
      <c r="H107" s="22">
        <f t="shared" si="42"/>
        <v>0</v>
      </c>
      <c r="I107" s="22">
        <f t="shared" si="42"/>
        <v>0</v>
      </c>
      <c r="J107" s="22">
        <f t="shared" si="42"/>
        <v>0</v>
      </c>
      <c r="K107" s="22">
        <f t="shared" si="42"/>
        <v>0</v>
      </c>
      <c r="L107" s="23" t="str">
        <f t="shared" si="39"/>
        <v/>
      </c>
      <c r="N107" s="31"/>
      <c r="O107" s="35"/>
    </row>
    <row r="108" spans="1:15">
      <c r="A108" s="24" t="s">
        <v>22</v>
      </c>
      <c r="B108" s="25">
        <f t="shared" si="38"/>
        <v>0</v>
      </c>
      <c r="C108" s="25">
        <f t="shared" si="38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9"/>
        <v/>
      </c>
      <c r="N108" s="31"/>
      <c r="O108" s="35"/>
    </row>
    <row r="109" spans="1:15">
      <c r="A109" s="26" t="s">
        <v>23</v>
      </c>
      <c r="B109" s="25">
        <f t="shared" si="38"/>
        <v>0</v>
      </c>
      <c r="C109" s="25">
        <f t="shared" si="38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9"/>
        <v/>
      </c>
      <c r="N109" s="31"/>
      <c r="O109" s="35"/>
    </row>
    <row r="110" spans="1:15">
      <c r="A110" s="24" t="s">
        <v>141</v>
      </c>
      <c r="B110" s="25">
        <f t="shared" si="38"/>
        <v>0</v>
      </c>
      <c r="C110" s="25">
        <f t="shared" si="38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39"/>
        <v/>
      </c>
      <c r="N110" s="31"/>
      <c r="O110" s="35"/>
    </row>
    <row r="111" spans="1:15">
      <c r="A111" s="21" t="s">
        <v>24</v>
      </c>
      <c r="B111" s="22">
        <f t="shared" si="38"/>
        <v>0</v>
      </c>
      <c r="C111" s="22">
        <f t="shared" si="38"/>
        <v>0</v>
      </c>
      <c r="D111" s="22">
        <f t="shared" ref="D111:K111" si="43">+D112+D113</f>
        <v>0</v>
      </c>
      <c r="E111" s="22">
        <f t="shared" si="43"/>
        <v>0</v>
      </c>
      <c r="F111" s="22">
        <f t="shared" si="43"/>
        <v>0</v>
      </c>
      <c r="G111" s="22">
        <f t="shared" si="43"/>
        <v>0</v>
      </c>
      <c r="H111" s="22">
        <f t="shared" si="43"/>
        <v>0</v>
      </c>
      <c r="I111" s="22">
        <f t="shared" si="43"/>
        <v>0</v>
      </c>
      <c r="J111" s="22">
        <f t="shared" si="43"/>
        <v>0</v>
      </c>
      <c r="K111" s="22">
        <f t="shared" si="43"/>
        <v>0</v>
      </c>
      <c r="L111" s="23" t="str">
        <f t="shared" si="39"/>
        <v/>
      </c>
      <c r="N111" s="31"/>
      <c r="O111" s="35"/>
    </row>
    <row r="112" spans="1:15">
      <c r="A112" s="28" t="s">
        <v>25</v>
      </c>
      <c r="B112" s="25">
        <f t="shared" si="38"/>
        <v>0</v>
      </c>
      <c r="C112" s="25">
        <f t="shared" si="38"/>
        <v>0</v>
      </c>
      <c r="D112" s="25">
        <f>+VALUE(FIXED(N112*0.24/1000000,5)*1000000)</f>
        <v>0</v>
      </c>
      <c r="E112" s="25"/>
      <c r="F112" s="25">
        <f>+D112</f>
        <v>0</v>
      </c>
      <c r="G112" s="25"/>
      <c r="H112" s="25">
        <f>+(N112-D112-F112)/2</f>
        <v>0</v>
      </c>
      <c r="I112" s="25"/>
      <c r="J112" s="25">
        <f>+N112-H112-F112-D112</f>
        <v>0</v>
      </c>
      <c r="K112" s="27"/>
      <c r="L112" s="37" t="str">
        <f t="shared" si="39"/>
        <v/>
      </c>
      <c r="N112" s="31"/>
      <c r="O112" s="35"/>
    </row>
    <row r="113" spans="1:15">
      <c r="A113" s="28" t="s">
        <v>26</v>
      </c>
      <c r="B113" s="25">
        <f t="shared" si="38"/>
        <v>0</v>
      </c>
      <c r="C113" s="25">
        <f t="shared" si="38"/>
        <v>0</v>
      </c>
      <c r="D113" s="25">
        <f>+VALUE(FIXED(N113*0.24/1000000,5)*1000000)</f>
        <v>0</v>
      </c>
      <c r="E113" s="25"/>
      <c r="F113" s="25">
        <f>+D113</f>
        <v>0</v>
      </c>
      <c r="G113" s="25"/>
      <c r="H113" s="25">
        <f>+(N113-D113-F113)/2</f>
        <v>0</v>
      </c>
      <c r="I113" s="25"/>
      <c r="J113" s="25">
        <f>+N113-H113-F113-D113</f>
        <v>0</v>
      </c>
      <c r="K113" s="27"/>
      <c r="L113" s="37" t="str">
        <f t="shared" si="39"/>
        <v/>
      </c>
      <c r="N113" s="31"/>
      <c r="O113" s="35"/>
    </row>
    <row r="114" spans="1:15">
      <c r="A114" s="21" t="s">
        <v>27</v>
      </c>
      <c r="B114" s="22">
        <f t="shared" si="38"/>
        <v>0</v>
      </c>
      <c r="C114" s="22">
        <f t="shared" si="38"/>
        <v>0</v>
      </c>
      <c r="D114" s="22">
        <f t="shared" ref="D114:K114" si="44">SUM(D115:D118)</f>
        <v>0</v>
      </c>
      <c r="E114" s="22">
        <f t="shared" si="44"/>
        <v>0</v>
      </c>
      <c r="F114" s="22">
        <f t="shared" si="44"/>
        <v>0</v>
      </c>
      <c r="G114" s="22">
        <f t="shared" si="44"/>
        <v>0</v>
      </c>
      <c r="H114" s="22">
        <f t="shared" si="44"/>
        <v>0</v>
      </c>
      <c r="I114" s="22">
        <f t="shared" si="44"/>
        <v>0</v>
      </c>
      <c r="J114" s="22">
        <f t="shared" si="44"/>
        <v>0</v>
      </c>
      <c r="K114" s="22">
        <f t="shared" si="44"/>
        <v>0</v>
      </c>
      <c r="L114" s="23" t="str">
        <f t="shared" si="39"/>
        <v/>
      </c>
      <c r="N114" s="31"/>
      <c r="O114" s="35"/>
    </row>
    <row r="115" spans="1:15">
      <c r="A115" s="28" t="s">
        <v>28</v>
      </c>
      <c r="B115" s="25">
        <f t="shared" si="38"/>
        <v>0</v>
      </c>
      <c r="C115" s="25">
        <f t="shared" si="38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9"/>
        <v/>
      </c>
      <c r="N115" s="31"/>
      <c r="O115" s="35"/>
    </row>
    <row r="116" spans="1:15">
      <c r="A116" s="28" t="s">
        <v>29</v>
      </c>
      <c r="B116" s="25">
        <f t="shared" si="38"/>
        <v>0</v>
      </c>
      <c r="C116" s="25">
        <f t="shared" si="38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9"/>
        <v/>
      </c>
      <c r="N116" s="31"/>
      <c r="O116" s="35"/>
    </row>
    <row r="117" spans="1:15">
      <c r="A117" s="28" t="s">
        <v>30</v>
      </c>
      <c r="B117" s="25">
        <f t="shared" si="38"/>
        <v>0</v>
      </c>
      <c r="C117" s="25">
        <f t="shared" si="38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9"/>
        <v/>
      </c>
      <c r="N117" s="31"/>
      <c r="O117" s="35"/>
    </row>
    <row r="118" spans="1:15" ht="19.5" thickBot="1">
      <c r="A118" s="28" t="s">
        <v>31</v>
      </c>
      <c r="B118" s="25">
        <f t="shared" si="38"/>
        <v>0</v>
      </c>
      <c r="C118" s="25">
        <f t="shared" si="38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9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5">+E106+E101</f>
        <v>0</v>
      </c>
      <c r="F119" s="30">
        <f t="shared" si="45"/>
        <v>0</v>
      </c>
      <c r="G119" s="30">
        <f t="shared" si="45"/>
        <v>0</v>
      </c>
      <c r="H119" s="30">
        <f t="shared" si="45"/>
        <v>0</v>
      </c>
      <c r="I119" s="30">
        <f t="shared" si="45"/>
        <v>0</v>
      </c>
      <c r="J119" s="30">
        <f t="shared" si="45"/>
        <v>0</v>
      </c>
      <c r="K119" s="30">
        <f t="shared" si="45"/>
        <v>0</v>
      </c>
      <c r="L119" s="39" t="str">
        <f t="shared" si="39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O123" s="35"/>
    </row>
    <row r="124" spans="1:15">
      <c r="A124" s="156" t="s">
        <v>34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O124" s="35"/>
    </row>
    <row r="125" spans="1:15">
      <c r="A125" s="159" t="s">
        <v>68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O125" s="35"/>
    </row>
    <row r="126" spans="1:15">
      <c r="A126" s="6" t="s">
        <v>69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46">SUM(D132:D134)</f>
        <v>0</v>
      </c>
      <c r="E131" s="22">
        <f t="shared" si="46"/>
        <v>0</v>
      </c>
      <c r="F131" s="22">
        <f t="shared" si="46"/>
        <v>0</v>
      </c>
      <c r="G131" s="22">
        <f t="shared" si="46"/>
        <v>0</v>
      </c>
      <c r="H131" s="22">
        <f t="shared" si="46"/>
        <v>0</v>
      </c>
      <c r="I131" s="22">
        <f t="shared" si="46"/>
        <v>0</v>
      </c>
      <c r="J131" s="22">
        <f t="shared" si="46"/>
        <v>0</v>
      </c>
      <c r="K131" s="22">
        <f t="shared" si="46"/>
        <v>0</v>
      </c>
      <c r="L131" s="23" t="str">
        <f>IF(C131&gt;0,FIXED(C131/B131*100,2),"")</f>
        <v/>
      </c>
      <c r="O131" s="35"/>
    </row>
    <row r="132" spans="1:15">
      <c r="A132" s="24" t="s">
        <v>17</v>
      </c>
      <c r="B132" s="25">
        <f t="shared" ref="B132:B148" si="47">+D132+F132+H132+J132</f>
        <v>0</v>
      </c>
      <c r="C132" s="25">
        <f t="shared" ref="C132:C148" si="48">+E132+G132+I132+K132</f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 t="shared" ref="L132:L149" si="49">IF(C132&gt;0,FIXED(C132/B132*100,2),"")</f>
        <v/>
      </c>
      <c r="O132" s="35"/>
    </row>
    <row r="133" spans="1:15">
      <c r="A133" s="24" t="s">
        <v>18</v>
      </c>
      <c r="B133" s="25">
        <f t="shared" si="47"/>
        <v>0</v>
      </c>
      <c r="C133" s="25">
        <f t="shared" si="4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si="49"/>
        <v/>
      </c>
      <c r="O133" s="35"/>
    </row>
    <row r="134" spans="1:15">
      <c r="A134" s="24" t="s">
        <v>140</v>
      </c>
      <c r="B134" s="25">
        <f t="shared" si="47"/>
        <v>0</v>
      </c>
      <c r="C134" s="25">
        <f t="shared" si="4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49"/>
        <v/>
      </c>
      <c r="O134" s="35"/>
    </row>
    <row r="135" spans="1:15">
      <c r="A135" s="21" t="s">
        <v>19</v>
      </c>
      <c r="B135" s="22">
        <f t="shared" si="47"/>
        <v>0</v>
      </c>
      <c r="C135" s="22">
        <f t="shared" si="48"/>
        <v>0</v>
      </c>
      <c r="D135" s="22">
        <f t="shared" ref="D135:K135" si="50">+D136</f>
        <v>0</v>
      </c>
      <c r="E135" s="22">
        <f t="shared" si="50"/>
        <v>0</v>
      </c>
      <c r="F135" s="22">
        <f t="shared" si="50"/>
        <v>0</v>
      </c>
      <c r="G135" s="22">
        <f t="shared" si="50"/>
        <v>0</v>
      </c>
      <c r="H135" s="22">
        <f t="shared" si="50"/>
        <v>0</v>
      </c>
      <c r="I135" s="22">
        <f t="shared" si="50"/>
        <v>0</v>
      </c>
      <c r="J135" s="22">
        <f t="shared" si="50"/>
        <v>0</v>
      </c>
      <c r="K135" s="22">
        <f t="shared" si="50"/>
        <v>0</v>
      </c>
      <c r="L135" s="23" t="str">
        <f t="shared" si="49"/>
        <v/>
      </c>
      <c r="O135" s="35"/>
    </row>
    <row r="136" spans="1:15">
      <c r="A136" s="21" t="s">
        <v>20</v>
      </c>
      <c r="B136" s="22">
        <f t="shared" si="47"/>
        <v>0</v>
      </c>
      <c r="C136" s="22">
        <f t="shared" si="48"/>
        <v>0</v>
      </c>
      <c r="D136" s="22">
        <f t="shared" ref="D136:K136" si="51">+D137+D140+D141+D144</f>
        <v>0</v>
      </c>
      <c r="E136" s="22">
        <f t="shared" si="51"/>
        <v>0</v>
      </c>
      <c r="F136" s="22">
        <f t="shared" si="51"/>
        <v>0</v>
      </c>
      <c r="G136" s="22">
        <f t="shared" si="51"/>
        <v>0</v>
      </c>
      <c r="H136" s="22">
        <f t="shared" si="51"/>
        <v>0</v>
      </c>
      <c r="I136" s="22">
        <f t="shared" si="51"/>
        <v>0</v>
      </c>
      <c r="J136" s="22">
        <f t="shared" si="51"/>
        <v>0</v>
      </c>
      <c r="K136" s="22">
        <f t="shared" si="51"/>
        <v>0</v>
      </c>
      <c r="L136" s="23" t="str">
        <f t="shared" si="49"/>
        <v/>
      </c>
      <c r="O136" s="35"/>
    </row>
    <row r="137" spans="1:15">
      <c r="A137" s="21" t="s">
        <v>21</v>
      </c>
      <c r="B137" s="22">
        <f t="shared" si="47"/>
        <v>0</v>
      </c>
      <c r="C137" s="22">
        <f t="shared" si="48"/>
        <v>0</v>
      </c>
      <c r="D137" s="22">
        <f t="shared" ref="D137:K137" si="52">+D138+D139</f>
        <v>0</v>
      </c>
      <c r="E137" s="22">
        <f t="shared" si="52"/>
        <v>0</v>
      </c>
      <c r="F137" s="22">
        <f t="shared" si="52"/>
        <v>0</v>
      </c>
      <c r="G137" s="22">
        <f t="shared" si="52"/>
        <v>0</v>
      </c>
      <c r="H137" s="22">
        <f t="shared" si="52"/>
        <v>0</v>
      </c>
      <c r="I137" s="22">
        <f t="shared" si="52"/>
        <v>0</v>
      </c>
      <c r="J137" s="22">
        <f t="shared" si="52"/>
        <v>0</v>
      </c>
      <c r="K137" s="22">
        <f t="shared" si="52"/>
        <v>0</v>
      </c>
      <c r="L137" s="23" t="str">
        <f t="shared" si="49"/>
        <v/>
      </c>
      <c r="O137" s="35"/>
    </row>
    <row r="138" spans="1:15">
      <c r="A138" s="24" t="s">
        <v>22</v>
      </c>
      <c r="B138" s="25">
        <f t="shared" si="47"/>
        <v>0</v>
      </c>
      <c r="C138" s="25">
        <f t="shared" si="4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49"/>
        <v/>
      </c>
      <c r="O138" s="35"/>
    </row>
    <row r="139" spans="1:15">
      <c r="A139" s="26" t="s">
        <v>23</v>
      </c>
      <c r="B139" s="25">
        <f t="shared" si="47"/>
        <v>0</v>
      </c>
      <c r="C139" s="25">
        <f t="shared" si="48"/>
        <v>0</v>
      </c>
      <c r="D139" s="27"/>
      <c r="E139" s="27"/>
      <c r="F139" s="27"/>
      <c r="G139" s="27"/>
      <c r="H139" s="27"/>
      <c r="I139" s="27"/>
      <c r="J139" s="27"/>
      <c r="K139" s="27"/>
      <c r="L139" s="37" t="str">
        <f t="shared" si="49"/>
        <v/>
      </c>
      <c r="O139" s="35"/>
    </row>
    <row r="140" spans="1:15">
      <c r="A140" s="24" t="s">
        <v>141</v>
      </c>
      <c r="B140" s="25">
        <f t="shared" si="47"/>
        <v>0</v>
      </c>
      <c r="C140" s="25">
        <f t="shared" si="48"/>
        <v>0</v>
      </c>
      <c r="D140" s="25">
        <v>0</v>
      </c>
      <c r="E140" s="25"/>
      <c r="F140" s="25">
        <f>+D140</f>
        <v>0</v>
      </c>
      <c r="G140" s="25"/>
      <c r="H140" s="25">
        <v>0</v>
      </c>
      <c r="I140" s="25"/>
      <c r="J140" s="25">
        <v>0</v>
      </c>
      <c r="K140" s="25"/>
      <c r="L140" s="37" t="str">
        <f t="shared" si="49"/>
        <v/>
      </c>
      <c r="O140" s="35"/>
    </row>
    <row r="141" spans="1:15">
      <c r="A141" s="21" t="s">
        <v>24</v>
      </c>
      <c r="B141" s="22">
        <f t="shared" si="47"/>
        <v>0</v>
      </c>
      <c r="C141" s="22">
        <f t="shared" si="48"/>
        <v>0</v>
      </c>
      <c r="D141" s="22">
        <f t="shared" ref="D141:K141" si="53">+D142+D143</f>
        <v>0</v>
      </c>
      <c r="E141" s="22">
        <f t="shared" si="53"/>
        <v>0</v>
      </c>
      <c r="F141" s="22">
        <f t="shared" si="53"/>
        <v>0</v>
      </c>
      <c r="G141" s="22">
        <f t="shared" si="53"/>
        <v>0</v>
      </c>
      <c r="H141" s="22">
        <f t="shared" si="53"/>
        <v>0</v>
      </c>
      <c r="I141" s="22">
        <f t="shared" si="53"/>
        <v>0</v>
      </c>
      <c r="J141" s="22">
        <f t="shared" si="53"/>
        <v>0</v>
      </c>
      <c r="K141" s="22">
        <f t="shared" si="53"/>
        <v>0</v>
      </c>
      <c r="L141" s="23" t="str">
        <f t="shared" si="49"/>
        <v/>
      </c>
      <c r="O141" s="35"/>
    </row>
    <row r="142" spans="1:15">
      <c r="A142" s="28" t="s">
        <v>25</v>
      </c>
      <c r="B142" s="25">
        <f t="shared" si="47"/>
        <v>0</v>
      </c>
      <c r="C142" s="25">
        <f t="shared" si="48"/>
        <v>0</v>
      </c>
      <c r="D142" s="25">
        <v>0</v>
      </c>
      <c r="E142" s="25"/>
      <c r="F142" s="25">
        <f>+D142</f>
        <v>0</v>
      </c>
      <c r="G142" s="25"/>
      <c r="H142" s="25">
        <v>0</v>
      </c>
      <c r="I142" s="25"/>
      <c r="J142" s="25">
        <v>0</v>
      </c>
      <c r="K142" s="27"/>
      <c r="L142" s="37" t="str">
        <f t="shared" si="49"/>
        <v/>
      </c>
      <c r="O142" s="35"/>
    </row>
    <row r="143" spans="1:15">
      <c r="A143" s="28" t="s">
        <v>26</v>
      </c>
      <c r="B143" s="25">
        <f t="shared" si="47"/>
        <v>0</v>
      </c>
      <c r="C143" s="25">
        <f t="shared" si="48"/>
        <v>0</v>
      </c>
      <c r="D143" s="25">
        <v>0</v>
      </c>
      <c r="E143" s="25"/>
      <c r="F143" s="25">
        <f>+D143</f>
        <v>0</v>
      </c>
      <c r="G143" s="25"/>
      <c r="H143" s="25">
        <v>0</v>
      </c>
      <c r="I143" s="25"/>
      <c r="J143" s="25">
        <v>0</v>
      </c>
      <c r="K143" s="27"/>
      <c r="L143" s="37" t="str">
        <f t="shared" si="49"/>
        <v/>
      </c>
      <c r="O143" s="35"/>
    </row>
    <row r="144" spans="1:15">
      <c r="A144" s="21" t="s">
        <v>27</v>
      </c>
      <c r="B144" s="22">
        <f t="shared" si="47"/>
        <v>0</v>
      </c>
      <c r="C144" s="22">
        <f t="shared" si="48"/>
        <v>0</v>
      </c>
      <c r="D144" s="22">
        <f t="shared" ref="D144:K144" si="54">SUM(D145:D148)</f>
        <v>0</v>
      </c>
      <c r="E144" s="22">
        <f t="shared" si="54"/>
        <v>0</v>
      </c>
      <c r="F144" s="22">
        <f t="shared" si="54"/>
        <v>0</v>
      </c>
      <c r="G144" s="22">
        <f t="shared" si="54"/>
        <v>0</v>
      </c>
      <c r="H144" s="22">
        <f t="shared" si="54"/>
        <v>0</v>
      </c>
      <c r="I144" s="22">
        <f t="shared" si="54"/>
        <v>0</v>
      </c>
      <c r="J144" s="22">
        <f t="shared" si="54"/>
        <v>0</v>
      </c>
      <c r="K144" s="22">
        <f t="shared" si="54"/>
        <v>0</v>
      </c>
      <c r="L144" s="23" t="str">
        <f t="shared" si="49"/>
        <v/>
      </c>
      <c r="O144" s="35"/>
    </row>
    <row r="145" spans="1:15">
      <c r="A145" s="51" t="s">
        <v>78</v>
      </c>
      <c r="B145" s="68">
        <f t="shared" si="47"/>
        <v>0</v>
      </c>
      <c r="C145" s="68">
        <f t="shared" si="48"/>
        <v>0</v>
      </c>
      <c r="D145" s="68"/>
      <c r="E145" s="68"/>
      <c r="F145" s="68">
        <f>+N145</f>
        <v>0</v>
      </c>
      <c r="G145" s="68"/>
      <c r="H145" s="68"/>
      <c r="I145" s="68"/>
      <c r="J145" s="68"/>
      <c r="K145" s="68"/>
      <c r="L145" s="69" t="str">
        <f t="shared" si="49"/>
        <v/>
      </c>
      <c r="O145" s="35"/>
    </row>
    <row r="146" spans="1:15" ht="37.5">
      <c r="A146" s="51" t="s">
        <v>86</v>
      </c>
      <c r="B146" s="68">
        <f t="shared" si="47"/>
        <v>0</v>
      </c>
      <c r="C146" s="68">
        <f t="shared" si="48"/>
        <v>0</v>
      </c>
      <c r="D146" s="68"/>
      <c r="E146" s="68"/>
      <c r="F146" s="68"/>
      <c r="G146" s="68"/>
      <c r="H146" s="68"/>
      <c r="I146" s="68"/>
      <c r="J146" s="68"/>
      <c r="K146" s="68"/>
      <c r="L146" s="69" t="str">
        <f t="shared" si="49"/>
        <v/>
      </c>
      <c r="O146" s="35"/>
    </row>
    <row r="147" spans="1:15" ht="56.25">
      <c r="A147" s="51" t="s">
        <v>87</v>
      </c>
      <c r="B147" s="68">
        <f t="shared" si="47"/>
        <v>0</v>
      </c>
      <c r="C147" s="68">
        <f t="shared" si="48"/>
        <v>0</v>
      </c>
      <c r="D147" s="68"/>
      <c r="E147" s="68"/>
      <c r="F147" s="68"/>
      <c r="G147" s="68"/>
      <c r="H147" s="68"/>
      <c r="I147" s="68"/>
      <c r="J147" s="68"/>
      <c r="K147" s="68"/>
      <c r="L147" s="69" t="str">
        <f t="shared" si="49"/>
        <v/>
      </c>
      <c r="O147" s="35"/>
    </row>
    <row r="148" spans="1:15" ht="57" thickBot="1">
      <c r="A148" s="51" t="s">
        <v>88</v>
      </c>
      <c r="B148" s="68">
        <f t="shared" si="47"/>
        <v>0</v>
      </c>
      <c r="C148" s="68">
        <f t="shared" si="48"/>
        <v>0</v>
      </c>
      <c r="D148" s="68"/>
      <c r="E148" s="68"/>
      <c r="F148" s="68"/>
      <c r="G148" s="68"/>
      <c r="H148" s="68"/>
      <c r="I148" s="68"/>
      <c r="J148" s="68"/>
      <c r="K148" s="68"/>
      <c r="L148" s="70" t="str">
        <f t="shared" si="49"/>
        <v/>
      </c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55">+E136+E131</f>
        <v>0</v>
      </c>
      <c r="F149" s="30">
        <f t="shared" si="55"/>
        <v>0</v>
      </c>
      <c r="G149" s="30">
        <f t="shared" si="55"/>
        <v>0</v>
      </c>
      <c r="H149" s="30">
        <f t="shared" si="55"/>
        <v>0</v>
      </c>
      <c r="I149" s="30">
        <f t="shared" si="55"/>
        <v>0</v>
      </c>
      <c r="J149" s="30">
        <f t="shared" si="55"/>
        <v>0</v>
      </c>
      <c r="K149" s="30">
        <f t="shared" si="55"/>
        <v>0</v>
      </c>
      <c r="L149" s="39" t="str">
        <f t="shared" si="49"/>
        <v/>
      </c>
      <c r="O149" s="35"/>
    </row>
    <row r="150" spans="1:15">
      <c r="F150" s="33"/>
      <c r="H150" s="33"/>
    </row>
  </sheetData>
  <mergeCells count="65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J129:K129"/>
    <mergeCell ref="E66:G66"/>
    <mergeCell ref="B69:C69"/>
    <mergeCell ref="D69:E69"/>
    <mergeCell ref="F69:G69"/>
    <mergeCell ref="B129:C129"/>
    <mergeCell ref="D129:E129"/>
    <mergeCell ref="F129:G129"/>
    <mergeCell ref="H129:I12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E126:G126"/>
    <mergeCell ref="A124:D124"/>
    <mergeCell ref="E124:L124"/>
    <mergeCell ref="A125:D125"/>
    <mergeCell ref="E125:G125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4" manualBreakCount="4">
    <brk id="30" max="11" man="1"/>
    <brk id="60" max="11" man="1"/>
    <brk id="90" max="11" man="1"/>
    <brk id="120" max="1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enableFormatConditionsCalculation="0">
    <tabColor indexed="27"/>
  </sheetPr>
  <dimension ref="A1:O119"/>
  <sheetViews>
    <sheetView zoomScale="85" zoomScaleNormal="85" workbookViewId="0"/>
  </sheetViews>
  <sheetFormatPr defaultRowHeight="18.75"/>
  <cols>
    <col min="1" max="1" width="33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123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123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>+D80+D110</f>
        <v>0</v>
      </c>
      <c r="E50" s="25">
        <f t="shared" ref="E50:K50" si="21">+E80+E110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3">+D82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3"/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+D85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123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8">+D72+F72+H72+J72</f>
        <v>0</v>
      </c>
      <c r="C72" s="25">
        <f t="shared" si="28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8"/>
        <v>0</v>
      </c>
      <c r="C73" s="25">
        <f t="shared" si="28"/>
        <v>0</v>
      </c>
      <c r="D73" s="25">
        <f>+N73/4-(N73*0.001)</f>
        <v>0</v>
      </c>
      <c r="E73" s="25"/>
      <c r="F73" s="25">
        <f>+D73</f>
        <v>0</v>
      </c>
      <c r="G73" s="25"/>
      <c r="H73" s="25">
        <f>+(N73-D73-F73)/2</f>
        <v>0</v>
      </c>
      <c r="I73" s="25"/>
      <c r="J73" s="25">
        <f>+N73-D73-F73-H73</f>
        <v>0</v>
      </c>
      <c r="K73" s="25"/>
      <c r="L73" s="37" t="str">
        <f>IF(C73&gt;0,FIXED(C73/B73*100,2),"")</f>
        <v/>
      </c>
      <c r="N73" s="31"/>
      <c r="O73" s="35"/>
    </row>
    <row r="74" spans="1:15">
      <c r="A74" s="24" t="s">
        <v>140</v>
      </c>
      <c r="B74" s="25">
        <f t="shared" si="28"/>
        <v>0</v>
      </c>
      <c r="C74" s="25">
        <f t="shared" si="28"/>
        <v>0</v>
      </c>
      <c r="D74" s="25">
        <f>+N74/4-(N74*0.001)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+N74-D74-F74-H74</f>
        <v>0</v>
      </c>
      <c r="K74" s="25"/>
      <c r="L74" s="37" t="str">
        <f>IF(C74&gt;0,FIXED(C74/B74*100,2),"")</f>
        <v/>
      </c>
      <c r="N74" s="31"/>
      <c r="O74" s="35"/>
    </row>
    <row r="75" spans="1:15">
      <c r="A75" s="21" t="s">
        <v>19</v>
      </c>
      <c r="B75" s="22">
        <f t="shared" si="28"/>
        <v>0</v>
      </c>
      <c r="C75" s="22">
        <f t="shared" si="28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ref="L75:L89" si="30">IF(C75&gt;0,FIXED(C75/B75*100,2),"")</f>
        <v/>
      </c>
      <c r="N75" s="31"/>
      <c r="O75" s="35"/>
    </row>
    <row r="76" spans="1:15">
      <c r="A76" s="21" t="s">
        <v>20</v>
      </c>
      <c r="B76" s="22">
        <f t="shared" si="28"/>
        <v>0</v>
      </c>
      <c r="C76" s="22">
        <f t="shared" si="28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30"/>
        <v/>
      </c>
      <c r="N76" s="31"/>
      <c r="O76" s="35"/>
    </row>
    <row r="77" spans="1:15">
      <c r="A77" s="21" t="s">
        <v>21</v>
      </c>
      <c r="B77" s="22">
        <f t="shared" si="28"/>
        <v>0</v>
      </c>
      <c r="C77" s="22">
        <f t="shared" si="28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30"/>
        <v/>
      </c>
      <c r="N77" s="31"/>
      <c r="O77" s="35"/>
    </row>
    <row r="78" spans="1:15">
      <c r="A78" s="24" t="s">
        <v>22</v>
      </c>
      <c r="B78" s="25">
        <f t="shared" si="28"/>
        <v>0</v>
      </c>
      <c r="C78" s="25">
        <f t="shared" si="28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30"/>
        <v/>
      </c>
      <c r="N78" s="31"/>
      <c r="O78" s="35"/>
    </row>
    <row r="79" spans="1:15">
      <c r="A79" s="26" t="s">
        <v>23</v>
      </c>
      <c r="B79" s="25">
        <f t="shared" si="28"/>
        <v>0</v>
      </c>
      <c r="C79" s="25">
        <f t="shared" si="28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0"/>
        <v/>
      </c>
      <c r="N79" s="31"/>
      <c r="O79" s="35"/>
    </row>
    <row r="80" spans="1:15">
      <c r="A80" s="24" t="s">
        <v>141</v>
      </c>
      <c r="B80" s="25">
        <f t="shared" si="28"/>
        <v>0</v>
      </c>
      <c r="C80" s="25">
        <f t="shared" si="28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30"/>
        <v/>
      </c>
      <c r="N80" s="31"/>
      <c r="O80" s="35"/>
    </row>
    <row r="81" spans="1:15">
      <c r="A81" s="21" t="s">
        <v>24</v>
      </c>
      <c r="B81" s="22">
        <f t="shared" si="28"/>
        <v>0</v>
      </c>
      <c r="C81" s="22">
        <f t="shared" si="28"/>
        <v>0</v>
      </c>
      <c r="D81" s="22">
        <f t="shared" ref="D81:K81" si="33">+D82+D83</f>
        <v>0</v>
      </c>
      <c r="E81" s="22">
        <f t="shared" si="33"/>
        <v>0</v>
      </c>
      <c r="F81" s="22">
        <f t="shared" si="33"/>
        <v>0</v>
      </c>
      <c r="G81" s="22">
        <f t="shared" si="33"/>
        <v>0</v>
      </c>
      <c r="H81" s="22">
        <f t="shared" si="33"/>
        <v>0</v>
      </c>
      <c r="I81" s="22">
        <f t="shared" si="33"/>
        <v>0</v>
      </c>
      <c r="J81" s="22">
        <f t="shared" si="33"/>
        <v>0</v>
      </c>
      <c r="K81" s="22">
        <f t="shared" si="33"/>
        <v>0</v>
      </c>
      <c r="L81" s="23" t="str">
        <f t="shared" si="30"/>
        <v/>
      </c>
      <c r="N81" s="31"/>
      <c r="O81" s="35"/>
    </row>
    <row r="82" spans="1:15">
      <c r="A82" s="28" t="s">
        <v>25</v>
      </c>
      <c r="B82" s="25">
        <f t="shared" si="28"/>
        <v>0</v>
      </c>
      <c r="C82" s="25">
        <f t="shared" si="28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0"/>
        <v/>
      </c>
      <c r="N82" s="31"/>
      <c r="O82" s="35"/>
    </row>
    <row r="83" spans="1:15">
      <c r="A83" s="28" t="s">
        <v>26</v>
      </c>
      <c r="B83" s="25">
        <f t="shared" si="28"/>
        <v>0</v>
      </c>
      <c r="C83" s="25">
        <f t="shared" si="28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0"/>
        <v/>
      </c>
      <c r="N83" s="31"/>
      <c r="O83" s="35"/>
    </row>
    <row r="84" spans="1:15">
      <c r="A84" s="21" t="s">
        <v>27</v>
      </c>
      <c r="B84" s="22">
        <f t="shared" si="28"/>
        <v>0</v>
      </c>
      <c r="C84" s="22">
        <f t="shared" si="28"/>
        <v>0</v>
      </c>
      <c r="D84" s="22">
        <f t="shared" ref="D84:K84" si="34">SUM(D85:D88)</f>
        <v>0</v>
      </c>
      <c r="E84" s="22">
        <f t="shared" si="34"/>
        <v>0</v>
      </c>
      <c r="F84" s="22">
        <f t="shared" si="34"/>
        <v>0</v>
      </c>
      <c r="G84" s="22">
        <f t="shared" si="34"/>
        <v>0</v>
      </c>
      <c r="H84" s="22">
        <f t="shared" si="34"/>
        <v>0</v>
      </c>
      <c r="I84" s="22">
        <f t="shared" si="34"/>
        <v>0</v>
      </c>
      <c r="J84" s="22">
        <f t="shared" si="34"/>
        <v>0</v>
      </c>
      <c r="K84" s="22">
        <f t="shared" si="34"/>
        <v>0</v>
      </c>
      <c r="L84" s="23" t="str">
        <f t="shared" si="30"/>
        <v/>
      </c>
      <c r="N84" s="31"/>
      <c r="O84" s="35"/>
    </row>
    <row r="85" spans="1:15">
      <c r="A85" s="28" t="s">
        <v>28</v>
      </c>
      <c r="B85" s="25">
        <f t="shared" si="28"/>
        <v>0</v>
      </c>
      <c r="C85" s="25">
        <f t="shared" si="28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0"/>
        <v/>
      </c>
      <c r="N85" s="31"/>
      <c r="O85" s="35"/>
    </row>
    <row r="86" spans="1:15">
      <c r="A86" s="28" t="s">
        <v>29</v>
      </c>
      <c r="B86" s="25">
        <f t="shared" si="28"/>
        <v>0</v>
      </c>
      <c r="C86" s="25">
        <f t="shared" si="28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0"/>
        <v/>
      </c>
      <c r="N86" s="31"/>
      <c r="O86" s="35"/>
    </row>
    <row r="87" spans="1:15">
      <c r="A87" s="28" t="s">
        <v>30</v>
      </c>
      <c r="B87" s="25">
        <f t="shared" si="28"/>
        <v>0</v>
      </c>
      <c r="C87" s="25">
        <f t="shared" si="28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0"/>
        <v/>
      </c>
      <c r="N87" s="31"/>
      <c r="O87" s="35"/>
    </row>
    <row r="88" spans="1:15" ht="19.5" thickBot="1">
      <c r="A88" s="28" t="s">
        <v>31</v>
      </c>
      <c r="B88" s="25">
        <f t="shared" si="28"/>
        <v>0</v>
      </c>
      <c r="C88" s="25">
        <f t="shared" si="28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0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5">+E76+E71</f>
        <v>0</v>
      </c>
      <c r="F89" s="30">
        <f t="shared" si="35"/>
        <v>0</v>
      </c>
      <c r="G89" s="30">
        <f t="shared" si="35"/>
        <v>0</v>
      </c>
      <c r="H89" s="30">
        <f t="shared" si="35"/>
        <v>0</v>
      </c>
      <c r="I89" s="30">
        <f t="shared" si="35"/>
        <v>0</v>
      </c>
      <c r="J89" s="30">
        <f t="shared" si="35"/>
        <v>0</v>
      </c>
      <c r="K89" s="30">
        <f t="shared" si="35"/>
        <v>0</v>
      </c>
      <c r="L89" s="39" t="str">
        <f t="shared" si="30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O94" s="35"/>
    </row>
    <row r="95" spans="1:15">
      <c r="A95" s="159" t="s">
        <v>123</v>
      </c>
      <c r="B95" s="160"/>
      <c r="C95" s="160"/>
      <c r="D95" s="161"/>
      <c r="E95" s="176" t="s">
        <v>3</v>
      </c>
      <c r="F95" s="176"/>
      <c r="G95" s="176"/>
      <c r="H95" s="108"/>
      <c r="I95" s="108"/>
      <c r="J95" s="108"/>
      <c r="K95" s="108"/>
      <c r="L95" s="5"/>
      <c r="O95" s="3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6">SUM(D102:D104)</f>
        <v>0</v>
      </c>
      <c r="E101" s="22">
        <f t="shared" si="36"/>
        <v>0</v>
      </c>
      <c r="F101" s="22">
        <f t="shared" si="36"/>
        <v>0</v>
      </c>
      <c r="G101" s="22">
        <f t="shared" si="36"/>
        <v>0</v>
      </c>
      <c r="H101" s="22">
        <f t="shared" si="36"/>
        <v>0</v>
      </c>
      <c r="I101" s="22">
        <f t="shared" si="36"/>
        <v>0</v>
      </c>
      <c r="J101" s="22">
        <f t="shared" si="36"/>
        <v>0</v>
      </c>
      <c r="K101" s="22">
        <f t="shared" si="36"/>
        <v>0</v>
      </c>
      <c r="L101" s="23" t="str">
        <f>IF(C101&gt;0,FIXED(C101/B101*100,2),"")</f>
        <v/>
      </c>
      <c r="O101" s="35"/>
    </row>
    <row r="102" spans="1:15">
      <c r="A102" s="24" t="s">
        <v>17</v>
      </c>
      <c r="B102" s="25">
        <f t="shared" ref="B102:B118" si="37">+D102+F102+H102+J102</f>
        <v>0</v>
      </c>
      <c r="C102" s="25">
        <f t="shared" ref="C102:C118" si="38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>IF(C102&gt;0,FIXED(C102/B102*100,2),"")</f>
        <v/>
      </c>
      <c r="O102" s="35"/>
    </row>
    <row r="103" spans="1:15">
      <c r="A103" s="24" t="s">
        <v>18</v>
      </c>
      <c r="B103" s="25">
        <f t="shared" si="37"/>
        <v>0</v>
      </c>
      <c r="C103" s="25">
        <f t="shared" si="38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>IF(C103&gt;0,FIXED(C103/B103*100,2),"")</f>
        <v/>
      </c>
      <c r="O103" s="35"/>
    </row>
    <row r="104" spans="1:15">
      <c r="A104" s="24" t="s">
        <v>140</v>
      </c>
      <c r="B104" s="25">
        <f t="shared" si="37"/>
        <v>0</v>
      </c>
      <c r="C104" s="25">
        <f t="shared" si="38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>IF(C104&gt;0,FIXED(C104/B104*100,2),"")</f>
        <v/>
      </c>
      <c r="O104" s="35"/>
    </row>
    <row r="105" spans="1:15">
      <c r="A105" s="21" t="s">
        <v>19</v>
      </c>
      <c r="B105" s="22">
        <f t="shared" si="37"/>
        <v>0</v>
      </c>
      <c r="C105" s="22">
        <f t="shared" si="38"/>
        <v>0</v>
      </c>
      <c r="D105" s="22">
        <f t="shared" ref="D105:K105" si="39">+D106</f>
        <v>0</v>
      </c>
      <c r="E105" s="22">
        <f t="shared" si="39"/>
        <v>0</v>
      </c>
      <c r="F105" s="22">
        <f t="shared" si="39"/>
        <v>0</v>
      </c>
      <c r="G105" s="22">
        <f t="shared" si="39"/>
        <v>0</v>
      </c>
      <c r="H105" s="22">
        <f t="shared" si="39"/>
        <v>0</v>
      </c>
      <c r="I105" s="22">
        <f t="shared" si="39"/>
        <v>0</v>
      </c>
      <c r="J105" s="22">
        <f t="shared" si="39"/>
        <v>0</v>
      </c>
      <c r="K105" s="22">
        <f t="shared" si="39"/>
        <v>0</v>
      </c>
      <c r="L105" s="23" t="str">
        <f t="shared" ref="L105:L119" si="40">IF(C105&gt;0,FIXED(C105/B105*100,2),"")</f>
        <v/>
      </c>
      <c r="O105" s="35"/>
    </row>
    <row r="106" spans="1:15">
      <c r="A106" s="21" t="s">
        <v>20</v>
      </c>
      <c r="B106" s="22">
        <f t="shared" si="37"/>
        <v>0</v>
      </c>
      <c r="C106" s="22">
        <f t="shared" si="38"/>
        <v>0</v>
      </c>
      <c r="D106" s="22">
        <f t="shared" ref="D106:K106" si="41">+D107+D110+D111+D114</f>
        <v>0</v>
      </c>
      <c r="E106" s="22">
        <f t="shared" si="41"/>
        <v>0</v>
      </c>
      <c r="F106" s="22">
        <f t="shared" si="41"/>
        <v>0</v>
      </c>
      <c r="G106" s="22">
        <f t="shared" si="41"/>
        <v>0</v>
      </c>
      <c r="H106" s="22">
        <f t="shared" si="41"/>
        <v>0</v>
      </c>
      <c r="I106" s="22">
        <f t="shared" si="41"/>
        <v>0</v>
      </c>
      <c r="J106" s="22">
        <f t="shared" si="41"/>
        <v>0</v>
      </c>
      <c r="K106" s="22">
        <f t="shared" si="41"/>
        <v>0</v>
      </c>
      <c r="L106" s="23" t="str">
        <f t="shared" si="40"/>
        <v/>
      </c>
      <c r="O106" s="35"/>
    </row>
    <row r="107" spans="1:15">
      <c r="A107" s="21" t="s">
        <v>21</v>
      </c>
      <c r="B107" s="22">
        <f t="shared" si="37"/>
        <v>0</v>
      </c>
      <c r="C107" s="22">
        <f t="shared" si="38"/>
        <v>0</v>
      </c>
      <c r="D107" s="22">
        <f t="shared" ref="D107:K107" si="42">+D108+D109</f>
        <v>0</v>
      </c>
      <c r="E107" s="22">
        <f t="shared" si="42"/>
        <v>0</v>
      </c>
      <c r="F107" s="22">
        <f t="shared" si="42"/>
        <v>0</v>
      </c>
      <c r="G107" s="22">
        <f t="shared" si="42"/>
        <v>0</v>
      </c>
      <c r="H107" s="22">
        <f t="shared" si="42"/>
        <v>0</v>
      </c>
      <c r="I107" s="22">
        <f t="shared" si="42"/>
        <v>0</v>
      </c>
      <c r="J107" s="22">
        <f t="shared" si="42"/>
        <v>0</v>
      </c>
      <c r="K107" s="22">
        <f t="shared" si="42"/>
        <v>0</v>
      </c>
      <c r="L107" s="23" t="str">
        <f t="shared" si="40"/>
        <v/>
      </c>
      <c r="O107" s="35"/>
    </row>
    <row r="108" spans="1:15">
      <c r="A108" s="24" t="s">
        <v>22</v>
      </c>
      <c r="B108" s="25">
        <f t="shared" si="37"/>
        <v>0</v>
      </c>
      <c r="C108" s="25">
        <f t="shared" si="38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40"/>
        <v/>
      </c>
      <c r="O108" s="35"/>
    </row>
    <row r="109" spans="1:15">
      <c r="A109" s="26" t="s">
        <v>23</v>
      </c>
      <c r="B109" s="25">
        <f t="shared" si="37"/>
        <v>0</v>
      </c>
      <c r="C109" s="25">
        <f t="shared" si="38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0"/>
        <v/>
      </c>
      <c r="O109" s="35"/>
    </row>
    <row r="110" spans="1:15">
      <c r="A110" s="24" t="s">
        <v>141</v>
      </c>
      <c r="B110" s="25">
        <f t="shared" si="37"/>
        <v>0</v>
      </c>
      <c r="C110" s="25">
        <f t="shared" si="38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0"/>
        <v/>
      </c>
      <c r="O110" s="35"/>
    </row>
    <row r="111" spans="1:15">
      <c r="A111" s="21" t="s">
        <v>24</v>
      </c>
      <c r="B111" s="22">
        <f t="shared" si="37"/>
        <v>0</v>
      </c>
      <c r="C111" s="22">
        <f t="shared" si="38"/>
        <v>0</v>
      </c>
      <c r="D111" s="22">
        <f t="shared" ref="D111:K111" si="43">+D112+D113</f>
        <v>0</v>
      </c>
      <c r="E111" s="22">
        <f t="shared" si="43"/>
        <v>0</v>
      </c>
      <c r="F111" s="22">
        <f t="shared" si="43"/>
        <v>0</v>
      </c>
      <c r="G111" s="22">
        <f t="shared" si="43"/>
        <v>0</v>
      </c>
      <c r="H111" s="22">
        <f t="shared" si="43"/>
        <v>0</v>
      </c>
      <c r="I111" s="22">
        <f t="shared" si="43"/>
        <v>0</v>
      </c>
      <c r="J111" s="22">
        <f t="shared" si="43"/>
        <v>0</v>
      </c>
      <c r="K111" s="22">
        <f t="shared" si="43"/>
        <v>0</v>
      </c>
      <c r="L111" s="23" t="str">
        <f t="shared" si="40"/>
        <v/>
      </c>
      <c r="O111" s="35"/>
    </row>
    <row r="112" spans="1:15">
      <c r="A112" s="28" t="s">
        <v>25</v>
      </c>
      <c r="B112" s="25">
        <f t="shared" si="37"/>
        <v>0</v>
      </c>
      <c r="C112" s="25">
        <f t="shared" si="38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0"/>
        <v/>
      </c>
      <c r="O112" s="35"/>
    </row>
    <row r="113" spans="1:15">
      <c r="A113" s="28" t="s">
        <v>26</v>
      </c>
      <c r="B113" s="25">
        <f t="shared" si="37"/>
        <v>0</v>
      </c>
      <c r="C113" s="25">
        <f t="shared" si="38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0"/>
        <v/>
      </c>
      <c r="O113" s="35"/>
    </row>
    <row r="114" spans="1:15">
      <c r="A114" s="21" t="s">
        <v>27</v>
      </c>
      <c r="B114" s="22">
        <f t="shared" si="37"/>
        <v>0</v>
      </c>
      <c r="C114" s="22">
        <f t="shared" si="38"/>
        <v>0</v>
      </c>
      <c r="D114" s="22">
        <f t="shared" ref="D114:K114" si="44">SUM(D115:D118)</f>
        <v>0</v>
      </c>
      <c r="E114" s="22">
        <f t="shared" si="44"/>
        <v>0</v>
      </c>
      <c r="F114" s="22">
        <f t="shared" si="44"/>
        <v>0</v>
      </c>
      <c r="G114" s="22">
        <f t="shared" si="44"/>
        <v>0</v>
      </c>
      <c r="H114" s="22">
        <f t="shared" si="44"/>
        <v>0</v>
      </c>
      <c r="I114" s="22">
        <f t="shared" si="44"/>
        <v>0</v>
      </c>
      <c r="J114" s="22">
        <f t="shared" si="44"/>
        <v>0</v>
      </c>
      <c r="K114" s="22">
        <f t="shared" si="44"/>
        <v>0</v>
      </c>
      <c r="L114" s="23" t="str">
        <f t="shared" si="40"/>
        <v/>
      </c>
      <c r="O114" s="35"/>
    </row>
    <row r="115" spans="1:15">
      <c r="A115" s="28" t="s">
        <v>28</v>
      </c>
      <c r="B115" s="25">
        <f t="shared" si="37"/>
        <v>0</v>
      </c>
      <c r="C115" s="25">
        <f t="shared" si="38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0"/>
        <v/>
      </c>
      <c r="O115" s="35"/>
    </row>
    <row r="116" spans="1:15">
      <c r="A116" s="28" t="s">
        <v>29</v>
      </c>
      <c r="B116" s="25">
        <f t="shared" si="37"/>
        <v>0</v>
      </c>
      <c r="C116" s="25">
        <f t="shared" si="38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0"/>
        <v/>
      </c>
      <c r="O116" s="35"/>
    </row>
    <row r="117" spans="1:15">
      <c r="A117" s="28" t="s">
        <v>30</v>
      </c>
      <c r="B117" s="25">
        <f t="shared" si="37"/>
        <v>0</v>
      </c>
      <c r="C117" s="25">
        <f t="shared" si="38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0"/>
        <v/>
      </c>
      <c r="O117" s="35"/>
    </row>
    <row r="118" spans="1:15" ht="19.5" thickBot="1">
      <c r="A118" s="28" t="s">
        <v>31</v>
      </c>
      <c r="B118" s="25">
        <f t="shared" si="37"/>
        <v>0</v>
      </c>
      <c r="C118" s="25">
        <f t="shared" si="38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0"/>
        <v/>
      </c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5">+E106+E101</f>
        <v>0</v>
      </c>
      <c r="F119" s="30">
        <f t="shared" si="45"/>
        <v>0</v>
      </c>
      <c r="G119" s="30">
        <f t="shared" si="45"/>
        <v>0</v>
      </c>
      <c r="H119" s="30">
        <f t="shared" si="45"/>
        <v>0</v>
      </c>
      <c r="I119" s="30">
        <f t="shared" si="45"/>
        <v>0</v>
      </c>
      <c r="J119" s="30">
        <f t="shared" si="45"/>
        <v>0</v>
      </c>
      <c r="K119" s="30">
        <f t="shared" si="45"/>
        <v>0</v>
      </c>
      <c r="L119" s="39" t="str">
        <f t="shared" si="40"/>
        <v/>
      </c>
    </row>
  </sheetData>
  <mergeCells count="52">
    <mergeCell ref="H99:I99"/>
    <mergeCell ref="J99:K99"/>
    <mergeCell ref="A95:D95"/>
    <mergeCell ref="E95:G95"/>
    <mergeCell ref="E96:G96"/>
    <mergeCell ref="B99:C99"/>
    <mergeCell ref="D99:E99"/>
    <mergeCell ref="F99:G99"/>
    <mergeCell ref="K91:L91"/>
    <mergeCell ref="A92:L92"/>
    <mergeCell ref="K93:L93"/>
    <mergeCell ref="A94:D94"/>
    <mergeCell ref="E94:L94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enableFormatConditionsCalculation="0">
    <tabColor indexed="27"/>
  </sheetPr>
  <dimension ref="A1:O90"/>
  <sheetViews>
    <sheetView zoomScale="85" zoomScaleNormal="85" workbookViewId="0"/>
  </sheetViews>
  <sheetFormatPr defaultRowHeight="18.75"/>
  <cols>
    <col min="1" max="1" width="32.71093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70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70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70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28"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enableFormatConditionsCalculation="0">
    <tabColor indexed="41"/>
  </sheetPr>
  <dimension ref="A1:O90"/>
  <sheetViews>
    <sheetView zoomScale="85" zoomScaleNormal="85" workbookViewId="0"/>
  </sheetViews>
  <sheetFormatPr defaultRowHeight="18.75"/>
  <cols>
    <col min="1" max="1" width="33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71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71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71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M72" t="str">
        <f>IF(B72=N72,"",1)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ref="L74:L89" si="28">IF(C74&gt;0,FIXED(C74/B74*100,2),"")</f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enableFormatConditionsCalculation="0">
    <tabColor indexed="41"/>
  </sheetPr>
  <dimension ref="A1:O90"/>
  <sheetViews>
    <sheetView zoomScale="85" zoomScaleNormal="85" workbookViewId="0"/>
  </sheetViews>
  <sheetFormatPr defaultRowHeight="18.75"/>
  <cols>
    <col min="1" max="1" width="33.285156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72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78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72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78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72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78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enableFormatConditionsCalculation="0">
    <tabColor indexed="41"/>
  </sheetPr>
  <dimension ref="A1:O119"/>
  <sheetViews>
    <sheetView zoomScale="85" zoomScaleNormal="85" workbookViewId="0"/>
  </sheetViews>
  <sheetFormatPr defaultRowHeight="18.75"/>
  <cols>
    <col min="1" max="1" width="32.57031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73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73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9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>+D80+D110</f>
        <v>0</v>
      </c>
      <c r="E50" s="25">
        <f t="shared" ref="E50:K50" si="21">+E80+E110</f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2">+D52+D53</f>
        <v>0</v>
      </c>
      <c r="E51" s="22">
        <f t="shared" si="22"/>
        <v>0</v>
      </c>
      <c r="F51" s="22">
        <f t="shared" si="22"/>
        <v>0</v>
      </c>
      <c r="G51" s="22">
        <f t="shared" si="22"/>
        <v>0</v>
      </c>
      <c r="H51" s="22">
        <f t="shared" si="22"/>
        <v>0</v>
      </c>
      <c r="I51" s="22">
        <f t="shared" si="22"/>
        <v>0</v>
      </c>
      <c r="J51" s="22">
        <f t="shared" si="22"/>
        <v>0</v>
      </c>
      <c r="K51" s="22">
        <f t="shared" si="22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3">+D82</f>
        <v>0</v>
      </c>
      <c r="E52" s="25">
        <f t="shared" si="23"/>
        <v>0</v>
      </c>
      <c r="F52" s="25">
        <f t="shared" si="23"/>
        <v>0</v>
      </c>
      <c r="G52" s="25">
        <f t="shared" si="23"/>
        <v>0</v>
      </c>
      <c r="H52" s="25">
        <f t="shared" si="23"/>
        <v>0</v>
      </c>
      <c r="I52" s="25">
        <f t="shared" si="23"/>
        <v>0</v>
      </c>
      <c r="J52" s="25">
        <f t="shared" si="23"/>
        <v>0</v>
      </c>
      <c r="K52" s="25">
        <f t="shared" si="23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>+D83+D113</f>
        <v>0</v>
      </c>
      <c r="E53" s="25">
        <f t="shared" ref="E53:K53" si="24">+E83+E113</f>
        <v>0</v>
      </c>
      <c r="F53" s="25">
        <f t="shared" si="24"/>
        <v>0</v>
      </c>
      <c r="G53" s="25">
        <f t="shared" si="24"/>
        <v>0</v>
      </c>
      <c r="H53" s="25">
        <f t="shared" si="24"/>
        <v>0</v>
      </c>
      <c r="I53" s="25">
        <f t="shared" si="24"/>
        <v>0</v>
      </c>
      <c r="J53" s="25">
        <f t="shared" si="24"/>
        <v>0</v>
      </c>
      <c r="K53" s="25">
        <f t="shared" si="24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5">SUM(D55:D58)</f>
        <v>0</v>
      </c>
      <c r="E54" s="22">
        <f t="shared" si="25"/>
        <v>0</v>
      </c>
      <c r="F54" s="22">
        <f t="shared" si="25"/>
        <v>0</v>
      </c>
      <c r="G54" s="22">
        <f t="shared" si="25"/>
        <v>0</v>
      </c>
      <c r="H54" s="22">
        <f t="shared" si="25"/>
        <v>0</v>
      </c>
      <c r="I54" s="22">
        <f t="shared" si="25"/>
        <v>0</v>
      </c>
      <c r="J54" s="22">
        <f t="shared" si="25"/>
        <v>0</v>
      </c>
      <c r="K54" s="22">
        <f t="shared" si="25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6">+D85</f>
        <v>0</v>
      </c>
      <c r="E55" s="25">
        <f t="shared" si="26"/>
        <v>0</v>
      </c>
      <c r="F55" s="25">
        <f t="shared" si="26"/>
        <v>0</v>
      </c>
      <c r="G55" s="25">
        <f t="shared" si="26"/>
        <v>0</v>
      </c>
      <c r="H55" s="25">
        <f t="shared" si="26"/>
        <v>0</v>
      </c>
      <c r="I55" s="25">
        <f t="shared" si="26"/>
        <v>0</v>
      </c>
      <c r="J55" s="25">
        <f t="shared" si="26"/>
        <v>0</v>
      </c>
      <c r="K55" s="25">
        <f t="shared" si="26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6"/>
        <v>0</v>
      </c>
      <c r="E56" s="25">
        <f t="shared" si="26"/>
        <v>0</v>
      </c>
      <c r="F56" s="25">
        <f t="shared" si="26"/>
        <v>0</v>
      </c>
      <c r="G56" s="25">
        <f t="shared" si="26"/>
        <v>0</v>
      </c>
      <c r="H56" s="25">
        <f t="shared" si="26"/>
        <v>0</v>
      </c>
      <c r="I56" s="25">
        <f t="shared" si="26"/>
        <v>0</v>
      </c>
      <c r="J56" s="25">
        <f t="shared" si="26"/>
        <v>0</v>
      </c>
      <c r="K56" s="25">
        <f t="shared" si="26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6"/>
        <v>0</v>
      </c>
      <c r="E57" s="25">
        <f t="shared" si="26"/>
        <v>0</v>
      </c>
      <c r="F57" s="25">
        <f t="shared" si="26"/>
        <v>0</v>
      </c>
      <c r="G57" s="25">
        <f t="shared" si="26"/>
        <v>0</v>
      </c>
      <c r="H57" s="25">
        <f t="shared" si="26"/>
        <v>0</v>
      </c>
      <c r="I57" s="25">
        <f t="shared" si="26"/>
        <v>0</v>
      </c>
      <c r="J57" s="25">
        <f t="shared" si="26"/>
        <v>0</v>
      </c>
      <c r="K57" s="25">
        <f t="shared" si="26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6"/>
        <v>0</v>
      </c>
      <c r="E58" s="25">
        <f t="shared" si="26"/>
        <v>0</v>
      </c>
      <c r="F58" s="25">
        <f t="shared" si="26"/>
        <v>0</v>
      </c>
      <c r="G58" s="25">
        <f t="shared" si="26"/>
        <v>0</v>
      </c>
      <c r="H58" s="25">
        <f t="shared" si="26"/>
        <v>0</v>
      </c>
      <c r="I58" s="25">
        <f t="shared" si="26"/>
        <v>0</v>
      </c>
      <c r="J58" s="25">
        <f t="shared" si="26"/>
        <v>0</v>
      </c>
      <c r="K58" s="25">
        <f t="shared" si="26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7">+B46+B41</f>
        <v>0</v>
      </c>
      <c r="C59" s="30">
        <f t="shared" si="27"/>
        <v>0</v>
      </c>
      <c r="D59" s="30">
        <f t="shared" si="27"/>
        <v>0</v>
      </c>
      <c r="E59" s="30">
        <f t="shared" si="27"/>
        <v>0</v>
      </c>
      <c r="F59" s="30">
        <f t="shared" si="27"/>
        <v>0</v>
      </c>
      <c r="G59" s="30">
        <f t="shared" si="27"/>
        <v>0</v>
      </c>
      <c r="H59" s="30">
        <f t="shared" si="27"/>
        <v>0</v>
      </c>
      <c r="I59" s="30">
        <f t="shared" si="27"/>
        <v>0</v>
      </c>
      <c r="J59" s="30">
        <f t="shared" si="27"/>
        <v>0</v>
      </c>
      <c r="K59" s="30">
        <f t="shared" si="27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73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9">+D72+F72+H72+J72</f>
        <v>0</v>
      </c>
      <c r="C72" s="25">
        <f t="shared" si="29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30">IF(C72&gt;0,FIXED(C72/B72*100,2),"")</f>
        <v/>
      </c>
      <c r="M72" t="str">
        <f>IF(B72=N72,"",1)</f>
        <v/>
      </c>
      <c r="N72" s="31"/>
      <c r="O72" s="35"/>
    </row>
    <row r="73" spans="1:15">
      <c r="A73" s="24" t="s">
        <v>18</v>
      </c>
      <c r="B73" s="25">
        <f t="shared" si="29"/>
        <v>0</v>
      </c>
      <c r="C73" s="25">
        <f t="shared" si="29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30"/>
        <v/>
      </c>
      <c r="N73" s="31"/>
      <c r="O73" s="35"/>
    </row>
    <row r="74" spans="1:15">
      <c r="A74" s="24" t="s">
        <v>140</v>
      </c>
      <c r="B74" s="25">
        <f t="shared" si="29"/>
        <v>0</v>
      </c>
      <c r="C74" s="25">
        <f t="shared" si="29"/>
        <v>0</v>
      </c>
      <c r="D74" s="25">
        <f>+N74/4-(N74*0.001)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+N74-D74-F74-H74</f>
        <v>0</v>
      </c>
      <c r="K74" s="25"/>
      <c r="L74" s="37" t="str">
        <f t="shared" si="30"/>
        <v/>
      </c>
      <c r="M74" t="str">
        <f>IF(B74=N74,"",1)</f>
        <v/>
      </c>
      <c r="N74" s="31"/>
      <c r="O74" s="35"/>
    </row>
    <row r="75" spans="1:15">
      <c r="A75" s="21" t="s">
        <v>19</v>
      </c>
      <c r="B75" s="22">
        <f t="shared" si="29"/>
        <v>0</v>
      </c>
      <c r="C75" s="22">
        <f t="shared" si="29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  <c r="N75" s="31"/>
      <c r="O75" s="35"/>
    </row>
    <row r="76" spans="1:15">
      <c r="A76" s="21" t="s">
        <v>20</v>
      </c>
      <c r="B76" s="22">
        <f t="shared" si="29"/>
        <v>0</v>
      </c>
      <c r="C76" s="22">
        <f t="shared" si="29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  <c r="N76" s="31"/>
      <c r="O76" s="35"/>
    </row>
    <row r="77" spans="1:15">
      <c r="A77" s="21" t="s">
        <v>21</v>
      </c>
      <c r="B77" s="22">
        <f t="shared" si="29"/>
        <v>0</v>
      </c>
      <c r="C77" s="22">
        <f t="shared" si="29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  <c r="N77" s="31"/>
      <c r="O77" s="35"/>
    </row>
    <row r="78" spans="1:15">
      <c r="A78" s="24" t="s">
        <v>22</v>
      </c>
      <c r="B78" s="25">
        <f t="shared" si="29"/>
        <v>0</v>
      </c>
      <c r="C78" s="25">
        <f t="shared" si="29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30"/>
        <v/>
      </c>
      <c r="M78" t="str">
        <f>IF(B78=N78,"",1)</f>
        <v/>
      </c>
      <c r="N78" s="31"/>
      <c r="O78" s="35"/>
    </row>
    <row r="79" spans="1:15">
      <c r="A79" s="26" t="s">
        <v>23</v>
      </c>
      <c r="B79" s="25">
        <f t="shared" si="29"/>
        <v>0</v>
      </c>
      <c r="C79" s="25">
        <f t="shared" si="29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30"/>
        <v/>
      </c>
      <c r="N79" s="31"/>
      <c r="O79" s="35"/>
    </row>
    <row r="80" spans="1:15">
      <c r="A80" s="24" t="s">
        <v>141</v>
      </c>
      <c r="B80" s="25">
        <f t="shared" si="29"/>
        <v>0</v>
      </c>
      <c r="C80" s="25">
        <f t="shared" si="29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30"/>
        <v/>
      </c>
      <c r="N80" s="31"/>
      <c r="O80" s="35"/>
    </row>
    <row r="81" spans="1:15">
      <c r="A81" s="21" t="s">
        <v>24</v>
      </c>
      <c r="B81" s="22">
        <f t="shared" si="29"/>
        <v>0</v>
      </c>
      <c r="C81" s="22">
        <f t="shared" si="29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30"/>
        <v/>
      </c>
      <c r="N81" s="31"/>
      <c r="O81" s="35"/>
    </row>
    <row r="82" spans="1:15">
      <c r="A82" s="28" t="s">
        <v>25</v>
      </c>
      <c r="B82" s="25">
        <f t="shared" si="29"/>
        <v>0</v>
      </c>
      <c r="C82" s="25">
        <f t="shared" si="29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30"/>
        <v/>
      </c>
      <c r="N82" s="31"/>
      <c r="O82" s="35"/>
    </row>
    <row r="83" spans="1:15">
      <c r="A83" s="28" t="s">
        <v>26</v>
      </c>
      <c r="B83" s="25">
        <f t="shared" si="29"/>
        <v>0</v>
      </c>
      <c r="C83" s="25">
        <f t="shared" si="29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30"/>
        <v/>
      </c>
      <c r="N83" s="31"/>
      <c r="O83" s="35"/>
    </row>
    <row r="84" spans="1:15">
      <c r="A84" s="21" t="s">
        <v>27</v>
      </c>
      <c r="B84" s="22">
        <f t="shared" si="29"/>
        <v>0</v>
      </c>
      <c r="C84" s="22">
        <f t="shared" si="29"/>
        <v>0</v>
      </c>
      <c r="D84" s="22">
        <f t="shared" ref="D84:K84" si="35">SUM(D85:D88)</f>
        <v>0</v>
      </c>
      <c r="E84" s="22">
        <f t="shared" si="35"/>
        <v>0</v>
      </c>
      <c r="F84" s="22">
        <f t="shared" si="35"/>
        <v>0</v>
      </c>
      <c r="G84" s="22">
        <f t="shared" si="35"/>
        <v>0</v>
      </c>
      <c r="H84" s="22">
        <f t="shared" si="35"/>
        <v>0</v>
      </c>
      <c r="I84" s="22">
        <f t="shared" si="35"/>
        <v>0</v>
      </c>
      <c r="J84" s="22">
        <f t="shared" si="35"/>
        <v>0</v>
      </c>
      <c r="K84" s="22">
        <f t="shared" si="35"/>
        <v>0</v>
      </c>
      <c r="L84" s="23" t="str">
        <f t="shared" si="30"/>
        <v/>
      </c>
      <c r="N84" s="31"/>
      <c r="O84" s="35"/>
    </row>
    <row r="85" spans="1:15">
      <c r="A85" s="28" t="s">
        <v>28</v>
      </c>
      <c r="B85" s="25">
        <f t="shared" si="29"/>
        <v>0</v>
      </c>
      <c r="C85" s="25">
        <f t="shared" si="29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30"/>
        <v/>
      </c>
      <c r="N85" s="31"/>
      <c r="O85" s="35"/>
    </row>
    <row r="86" spans="1:15">
      <c r="A86" s="28" t="s">
        <v>29</v>
      </c>
      <c r="B86" s="25">
        <f t="shared" si="29"/>
        <v>0</v>
      </c>
      <c r="C86" s="25">
        <f t="shared" si="29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30"/>
        <v/>
      </c>
      <c r="N86" s="31"/>
      <c r="O86" s="35"/>
    </row>
    <row r="87" spans="1:15">
      <c r="A87" s="28" t="s">
        <v>30</v>
      </c>
      <c r="B87" s="25">
        <f t="shared" si="29"/>
        <v>0</v>
      </c>
      <c r="C87" s="25">
        <f t="shared" si="29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30"/>
        <v/>
      </c>
      <c r="N87" s="31"/>
      <c r="O87" s="35"/>
    </row>
    <row r="88" spans="1:15" ht="19.5" thickBot="1">
      <c r="A88" s="28" t="s">
        <v>31</v>
      </c>
      <c r="B88" s="25">
        <f t="shared" si="29"/>
        <v>0</v>
      </c>
      <c r="C88" s="25">
        <f t="shared" si="29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30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6">+E76+E71</f>
        <v>0</v>
      </c>
      <c r="F89" s="30">
        <f t="shared" si="36"/>
        <v>0</v>
      </c>
      <c r="G89" s="30">
        <f t="shared" si="36"/>
        <v>0</v>
      </c>
      <c r="H89" s="30">
        <f t="shared" si="36"/>
        <v>0</v>
      </c>
      <c r="I89" s="30">
        <f t="shared" si="36"/>
        <v>0</v>
      </c>
      <c r="J89" s="30">
        <f t="shared" si="36"/>
        <v>0</v>
      </c>
      <c r="K89" s="30">
        <f t="shared" si="36"/>
        <v>0</v>
      </c>
      <c r="L89" s="39" t="str">
        <f t="shared" si="30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5">
      <c r="A95" s="159" t="s">
        <v>73</v>
      </c>
      <c r="B95" s="160"/>
      <c r="C95" s="160"/>
      <c r="D95" s="161"/>
      <c r="E95" s="176" t="s">
        <v>3</v>
      </c>
      <c r="F95" s="176"/>
      <c r="G95" s="176"/>
      <c r="H95" s="108"/>
      <c r="I95" s="108"/>
      <c r="J95" s="108"/>
      <c r="K95" s="108"/>
      <c r="L95" s="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7">SUM(D102:D104)</f>
        <v>0</v>
      </c>
      <c r="E101" s="22">
        <f t="shared" si="37"/>
        <v>0</v>
      </c>
      <c r="F101" s="22">
        <f t="shared" si="37"/>
        <v>0</v>
      </c>
      <c r="G101" s="22">
        <f t="shared" si="37"/>
        <v>0</v>
      </c>
      <c r="H101" s="22">
        <f t="shared" si="37"/>
        <v>0</v>
      </c>
      <c r="I101" s="22">
        <f t="shared" si="37"/>
        <v>0</v>
      </c>
      <c r="J101" s="22">
        <f t="shared" si="37"/>
        <v>0</v>
      </c>
      <c r="K101" s="22">
        <f t="shared" si="37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B118" si="38">+D102+F102+H102+J102</f>
        <v>0</v>
      </c>
      <c r="C102" s="25">
        <f t="shared" ref="C102:C118" si="39">+E102+G102+I102+K102</f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40">IF(C102&gt;0,FIXED(C102/B102*100,2),"")</f>
        <v/>
      </c>
    </row>
    <row r="103" spans="1:12">
      <c r="A103" s="24" t="s">
        <v>18</v>
      </c>
      <c r="B103" s="25">
        <f t="shared" si="38"/>
        <v>0</v>
      </c>
      <c r="C103" s="25">
        <f t="shared" si="39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40"/>
        <v/>
      </c>
    </row>
    <row r="104" spans="1:12">
      <c r="A104" s="24" t="s">
        <v>140</v>
      </c>
      <c r="B104" s="25">
        <f t="shared" si="38"/>
        <v>0</v>
      </c>
      <c r="C104" s="25">
        <f t="shared" si="39"/>
        <v>0</v>
      </c>
      <c r="D104" s="25">
        <f>+N104/4-(N104*0.001)</f>
        <v>0</v>
      </c>
      <c r="E104" s="25"/>
      <c r="F104" s="25">
        <f>+D104</f>
        <v>0</v>
      </c>
      <c r="G104" s="25"/>
      <c r="H104" s="25">
        <f>+(N104-D104-F104)/2</f>
        <v>0</v>
      </c>
      <c r="I104" s="25"/>
      <c r="J104" s="25">
        <f>+N104-D104-F104-H104</f>
        <v>0</v>
      </c>
      <c r="K104" s="25"/>
      <c r="L104" s="37" t="str">
        <f t="shared" si="40"/>
        <v/>
      </c>
    </row>
    <row r="105" spans="1:12">
      <c r="A105" s="21" t="s">
        <v>19</v>
      </c>
      <c r="B105" s="22">
        <f t="shared" si="38"/>
        <v>0</v>
      </c>
      <c r="C105" s="22">
        <f t="shared" si="39"/>
        <v>0</v>
      </c>
      <c r="D105" s="22">
        <f t="shared" ref="D105:K105" si="41">+D106</f>
        <v>0</v>
      </c>
      <c r="E105" s="22">
        <f t="shared" si="41"/>
        <v>0</v>
      </c>
      <c r="F105" s="22">
        <f t="shared" si="41"/>
        <v>0</v>
      </c>
      <c r="G105" s="22">
        <f t="shared" si="41"/>
        <v>0</v>
      </c>
      <c r="H105" s="22">
        <f t="shared" si="41"/>
        <v>0</v>
      </c>
      <c r="I105" s="22">
        <f t="shared" si="41"/>
        <v>0</v>
      </c>
      <c r="J105" s="22">
        <f t="shared" si="41"/>
        <v>0</v>
      </c>
      <c r="K105" s="22">
        <f t="shared" si="41"/>
        <v>0</v>
      </c>
      <c r="L105" s="23" t="str">
        <f t="shared" si="40"/>
        <v/>
      </c>
    </row>
    <row r="106" spans="1:12">
      <c r="A106" s="21" t="s">
        <v>20</v>
      </c>
      <c r="B106" s="22">
        <f t="shared" si="38"/>
        <v>0</v>
      </c>
      <c r="C106" s="22">
        <f t="shared" si="39"/>
        <v>0</v>
      </c>
      <c r="D106" s="22">
        <f t="shared" ref="D106:K106" si="42">+D107+D110+D111+D114</f>
        <v>0</v>
      </c>
      <c r="E106" s="22">
        <f t="shared" si="42"/>
        <v>0</v>
      </c>
      <c r="F106" s="22">
        <f t="shared" si="42"/>
        <v>0</v>
      </c>
      <c r="G106" s="22">
        <f t="shared" si="42"/>
        <v>0</v>
      </c>
      <c r="H106" s="22">
        <f t="shared" si="42"/>
        <v>0</v>
      </c>
      <c r="I106" s="22">
        <f t="shared" si="42"/>
        <v>0</v>
      </c>
      <c r="J106" s="22">
        <f t="shared" si="42"/>
        <v>0</v>
      </c>
      <c r="K106" s="22">
        <f t="shared" si="42"/>
        <v>0</v>
      </c>
      <c r="L106" s="23" t="str">
        <f t="shared" si="40"/>
        <v/>
      </c>
    </row>
    <row r="107" spans="1:12">
      <c r="A107" s="21" t="s">
        <v>21</v>
      </c>
      <c r="B107" s="22">
        <f t="shared" si="38"/>
        <v>0</v>
      </c>
      <c r="C107" s="22">
        <f t="shared" si="39"/>
        <v>0</v>
      </c>
      <c r="D107" s="22">
        <f t="shared" ref="D107:K107" si="43">+D108+D109</f>
        <v>0</v>
      </c>
      <c r="E107" s="22">
        <f t="shared" si="43"/>
        <v>0</v>
      </c>
      <c r="F107" s="22">
        <f t="shared" si="43"/>
        <v>0</v>
      </c>
      <c r="G107" s="22">
        <f t="shared" si="43"/>
        <v>0</v>
      </c>
      <c r="H107" s="22">
        <f t="shared" si="43"/>
        <v>0</v>
      </c>
      <c r="I107" s="22">
        <f t="shared" si="43"/>
        <v>0</v>
      </c>
      <c r="J107" s="22">
        <f t="shared" si="43"/>
        <v>0</v>
      </c>
      <c r="K107" s="22">
        <f t="shared" si="43"/>
        <v>0</v>
      </c>
      <c r="L107" s="23" t="str">
        <f t="shared" si="40"/>
        <v/>
      </c>
    </row>
    <row r="108" spans="1:12">
      <c r="A108" s="24" t="s">
        <v>22</v>
      </c>
      <c r="B108" s="25">
        <f t="shared" si="38"/>
        <v>0</v>
      </c>
      <c r="C108" s="25">
        <f t="shared" si="39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0"/>
        <v/>
      </c>
    </row>
    <row r="109" spans="1:12">
      <c r="A109" s="26" t="s">
        <v>23</v>
      </c>
      <c r="B109" s="25">
        <f t="shared" si="38"/>
        <v>0</v>
      </c>
      <c r="C109" s="25">
        <f t="shared" si="39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0"/>
        <v/>
      </c>
    </row>
    <row r="110" spans="1:12">
      <c r="A110" s="24" t="s">
        <v>141</v>
      </c>
      <c r="B110" s="25">
        <f t="shared" si="38"/>
        <v>0</v>
      </c>
      <c r="C110" s="25">
        <f t="shared" si="39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0"/>
        <v/>
      </c>
    </row>
    <row r="111" spans="1:12">
      <c r="A111" s="21" t="s">
        <v>24</v>
      </c>
      <c r="B111" s="22">
        <f t="shared" si="38"/>
        <v>0</v>
      </c>
      <c r="C111" s="22">
        <f t="shared" si="39"/>
        <v>0</v>
      </c>
      <c r="D111" s="22">
        <f t="shared" ref="D111:K111" si="44">+D112+D113</f>
        <v>0</v>
      </c>
      <c r="E111" s="22">
        <f t="shared" si="44"/>
        <v>0</v>
      </c>
      <c r="F111" s="22">
        <f t="shared" si="44"/>
        <v>0</v>
      </c>
      <c r="G111" s="22">
        <f t="shared" si="44"/>
        <v>0</v>
      </c>
      <c r="H111" s="22">
        <f t="shared" si="44"/>
        <v>0</v>
      </c>
      <c r="I111" s="22">
        <f t="shared" si="44"/>
        <v>0</v>
      </c>
      <c r="J111" s="22">
        <f t="shared" si="44"/>
        <v>0</v>
      </c>
      <c r="K111" s="22">
        <f t="shared" si="44"/>
        <v>0</v>
      </c>
      <c r="L111" s="23" t="str">
        <f t="shared" si="40"/>
        <v/>
      </c>
    </row>
    <row r="112" spans="1:12">
      <c r="A112" s="28" t="s">
        <v>25</v>
      </c>
      <c r="B112" s="25">
        <f t="shared" si="38"/>
        <v>0</v>
      </c>
      <c r="C112" s="25">
        <f t="shared" si="39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0"/>
        <v/>
      </c>
    </row>
    <row r="113" spans="1:12">
      <c r="A113" s="28" t="s">
        <v>26</v>
      </c>
      <c r="B113" s="25">
        <f t="shared" si="38"/>
        <v>0</v>
      </c>
      <c r="C113" s="25">
        <f t="shared" si="39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0"/>
        <v/>
      </c>
    </row>
    <row r="114" spans="1:12">
      <c r="A114" s="21" t="s">
        <v>27</v>
      </c>
      <c r="B114" s="22">
        <f t="shared" si="38"/>
        <v>0</v>
      </c>
      <c r="C114" s="22">
        <f t="shared" si="39"/>
        <v>0</v>
      </c>
      <c r="D114" s="22">
        <f t="shared" ref="D114:K114" si="45">SUM(D115:D118)</f>
        <v>0</v>
      </c>
      <c r="E114" s="22">
        <f t="shared" si="45"/>
        <v>0</v>
      </c>
      <c r="F114" s="22">
        <f t="shared" si="45"/>
        <v>0</v>
      </c>
      <c r="G114" s="22">
        <f t="shared" si="45"/>
        <v>0</v>
      </c>
      <c r="H114" s="22">
        <f t="shared" si="45"/>
        <v>0</v>
      </c>
      <c r="I114" s="22">
        <f t="shared" si="45"/>
        <v>0</v>
      </c>
      <c r="J114" s="22">
        <f t="shared" si="45"/>
        <v>0</v>
      </c>
      <c r="K114" s="22">
        <f t="shared" si="45"/>
        <v>0</v>
      </c>
      <c r="L114" s="23" t="str">
        <f t="shared" si="40"/>
        <v/>
      </c>
    </row>
    <row r="115" spans="1:12">
      <c r="A115" s="28" t="s">
        <v>28</v>
      </c>
      <c r="B115" s="25">
        <f t="shared" si="38"/>
        <v>0</v>
      </c>
      <c r="C115" s="25">
        <f t="shared" si="39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0"/>
        <v/>
      </c>
    </row>
    <row r="116" spans="1:12">
      <c r="A116" s="28" t="s">
        <v>29</v>
      </c>
      <c r="B116" s="25">
        <f t="shared" si="38"/>
        <v>0</v>
      </c>
      <c r="C116" s="25">
        <f t="shared" si="39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0"/>
        <v/>
      </c>
    </row>
    <row r="117" spans="1:12">
      <c r="A117" s="28" t="s">
        <v>30</v>
      </c>
      <c r="B117" s="25">
        <f t="shared" si="38"/>
        <v>0</v>
      </c>
      <c r="C117" s="25">
        <f t="shared" si="39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0"/>
        <v/>
      </c>
    </row>
    <row r="118" spans="1:12" ht="19.5" thickBot="1">
      <c r="A118" s="28" t="s">
        <v>31</v>
      </c>
      <c r="B118" s="25">
        <f t="shared" si="38"/>
        <v>0</v>
      </c>
      <c r="C118" s="25">
        <f t="shared" si="39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0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6">+E106+E101</f>
        <v>0</v>
      </c>
      <c r="F119" s="30">
        <f t="shared" si="46"/>
        <v>0</v>
      </c>
      <c r="G119" s="30">
        <f t="shared" si="46"/>
        <v>0</v>
      </c>
      <c r="H119" s="30">
        <f t="shared" si="46"/>
        <v>0</v>
      </c>
      <c r="I119" s="30">
        <f t="shared" si="46"/>
        <v>0</v>
      </c>
      <c r="J119" s="30">
        <f t="shared" si="46"/>
        <v>0</v>
      </c>
      <c r="K119" s="30">
        <f t="shared" si="46"/>
        <v>0</v>
      </c>
      <c r="L119" s="39" t="str">
        <f t="shared" si="40"/>
        <v/>
      </c>
    </row>
  </sheetData>
  <mergeCells count="52">
    <mergeCell ref="H99:I99"/>
    <mergeCell ref="J99:K99"/>
    <mergeCell ref="A95:D95"/>
    <mergeCell ref="E95:G95"/>
    <mergeCell ref="E96:G96"/>
    <mergeCell ref="B99:C99"/>
    <mergeCell ref="D99:E99"/>
    <mergeCell ref="F99:G99"/>
    <mergeCell ref="K91:L91"/>
    <mergeCell ref="A92:L92"/>
    <mergeCell ref="K93:L93"/>
    <mergeCell ref="A94:D94"/>
    <mergeCell ref="E94:L94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235"/>
  <sheetViews>
    <sheetView view="pageBreakPreview" zoomScale="60" zoomScaleNormal="85" workbookViewId="0"/>
  </sheetViews>
  <sheetFormatPr defaultRowHeight="18.75"/>
  <cols>
    <col min="1" max="1" width="33.28515625" customWidth="1"/>
    <col min="2" max="2" width="13.140625" bestFit="1" customWidth="1"/>
    <col min="3" max="3" width="12.42578125" customWidth="1"/>
    <col min="4" max="4" width="11.7109375" customWidth="1"/>
    <col min="5" max="5" width="12.140625" customWidth="1"/>
    <col min="6" max="7" width="11.7109375" customWidth="1"/>
    <col min="8" max="8" width="13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41"/>
      <c r="B1" s="41"/>
      <c r="C1" s="41"/>
      <c r="D1" s="41"/>
      <c r="E1" s="41"/>
      <c r="F1" s="41"/>
      <c r="G1" s="41"/>
      <c r="H1" s="41"/>
      <c r="I1" s="41"/>
      <c r="J1" s="55"/>
      <c r="K1" s="163" t="s">
        <v>0</v>
      </c>
      <c r="L1" s="163"/>
      <c r="N1" s="31"/>
    </row>
    <row r="2" spans="1:15">
      <c r="A2" s="164" t="s">
        <v>142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N2" s="31"/>
    </row>
    <row r="3" spans="1:15">
      <c r="A3" s="42"/>
      <c r="B3" s="42"/>
      <c r="C3" s="42"/>
      <c r="D3" s="42"/>
      <c r="E3" s="42"/>
      <c r="F3" s="42"/>
      <c r="G3" s="42"/>
      <c r="H3" s="42"/>
      <c r="I3" s="42"/>
      <c r="J3" s="42"/>
      <c r="K3" s="165" t="s">
        <v>1</v>
      </c>
      <c r="L3" s="165"/>
      <c r="N3" s="31"/>
    </row>
    <row r="4" spans="1:15" ht="13.5" customHeight="1">
      <c r="A4" s="166"/>
      <c r="B4" s="166"/>
      <c r="C4" s="166"/>
      <c r="D4" s="166"/>
      <c r="E4" s="167" t="s">
        <v>2</v>
      </c>
      <c r="F4" s="167"/>
      <c r="G4" s="167"/>
      <c r="H4" s="167"/>
      <c r="I4" s="167"/>
      <c r="J4" s="167"/>
      <c r="K4" s="167"/>
      <c r="L4" s="168"/>
      <c r="N4" s="31"/>
    </row>
    <row r="5" spans="1:15" ht="18.75" customHeight="1">
      <c r="A5" s="171" t="s">
        <v>46</v>
      </c>
      <c r="B5" s="172"/>
      <c r="C5" s="172"/>
      <c r="D5" s="173"/>
      <c r="E5" s="162" t="s">
        <v>3</v>
      </c>
      <c r="F5" s="162"/>
      <c r="G5" s="162"/>
      <c r="H5" s="57"/>
      <c r="I5" s="57"/>
      <c r="J5" s="57"/>
      <c r="K5" s="57"/>
      <c r="L5" s="58"/>
      <c r="N5" s="31"/>
    </row>
    <row r="6" spans="1:15" ht="18.75" customHeight="1">
      <c r="A6" s="43"/>
      <c r="B6" s="45"/>
      <c r="C6" s="45"/>
      <c r="D6" s="59"/>
      <c r="E6" s="150" t="s">
        <v>4</v>
      </c>
      <c r="F6" s="150"/>
      <c r="G6" s="150"/>
      <c r="H6" s="42"/>
      <c r="I6" s="42"/>
      <c r="J6" s="42"/>
      <c r="K6" s="42"/>
      <c r="L6" s="60"/>
      <c r="N6" s="31"/>
    </row>
    <row r="7" spans="1:15" ht="12.75" customHeight="1">
      <c r="A7" s="44"/>
      <c r="B7" s="56"/>
      <c r="C7" s="56"/>
      <c r="D7" s="56"/>
      <c r="E7" s="61"/>
      <c r="F7" s="61"/>
      <c r="G7" s="61"/>
      <c r="H7" s="57"/>
      <c r="I7" s="57"/>
      <c r="J7" s="57"/>
      <c r="K7" s="57"/>
      <c r="L7" s="62"/>
      <c r="N7" s="31"/>
    </row>
    <row r="8" spans="1:15">
      <c r="A8" s="54" t="s">
        <v>5</v>
      </c>
      <c r="B8" s="54"/>
      <c r="C8" s="45"/>
      <c r="D8" s="45"/>
      <c r="E8" s="42"/>
      <c r="F8" s="42"/>
      <c r="G8" s="42"/>
      <c r="H8" s="42"/>
      <c r="I8" s="42"/>
      <c r="J8" s="42"/>
      <c r="K8" s="42"/>
      <c r="L8" s="42"/>
      <c r="N8" s="31"/>
    </row>
    <row r="9" spans="1:15">
      <c r="A9" s="46" t="s">
        <v>6</v>
      </c>
      <c r="B9" s="169" t="s">
        <v>7</v>
      </c>
      <c r="C9" s="170"/>
      <c r="D9" s="169" t="s">
        <v>8</v>
      </c>
      <c r="E9" s="170"/>
      <c r="F9" s="169" t="s">
        <v>9</v>
      </c>
      <c r="G9" s="170"/>
      <c r="H9" s="169" t="s">
        <v>10</v>
      </c>
      <c r="I9" s="170"/>
      <c r="J9" s="169" t="s">
        <v>11</v>
      </c>
      <c r="K9" s="170"/>
      <c r="L9" s="63" t="s">
        <v>12</v>
      </c>
      <c r="N9" s="31"/>
    </row>
    <row r="10" spans="1:15">
      <c r="A10" s="47"/>
      <c r="B10" s="64" t="s">
        <v>13</v>
      </c>
      <c r="C10" s="64" t="s">
        <v>14</v>
      </c>
      <c r="D10" s="64" t="s">
        <v>13</v>
      </c>
      <c r="E10" s="64" t="s">
        <v>14</v>
      </c>
      <c r="F10" s="64" t="s">
        <v>13</v>
      </c>
      <c r="G10" s="64" t="s">
        <v>14</v>
      </c>
      <c r="H10" s="64" t="s">
        <v>13</v>
      </c>
      <c r="I10" s="64" t="s">
        <v>14</v>
      </c>
      <c r="J10" s="64" t="s">
        <v>13</v>
      </c>
      <c r="K10" s="64" t="s">
        <v>14</v>
      </c>
      <c r="L10" s="65" t="s">
        <v>15</v>
      </c>
      <c r="N10" s="31"/>
    </row>
    <row r="11" spans="1:15">
      <c r="A11" s="48" t="s">
        <v>16</v>
      </c>
      <c r="B11" s="66">
        <f t="shared" ref="B11:C28" si="0">+D11+F11+H11+J11</f>
        <v>0</v>
      </c>
      <c r="C11" s="66">
        <f t="shared" si="0"/>
        <v>0</v>
      </c>
      <c r="D11" s="66">
        <f t="shared" ref="D11:K11" si="1">SUM(D12:D14)</f>
        <v>0</v>
      </c>
      <c r="E11" s="66">
        <f t="shared" si="1"/>
        <v>0</v>
      </c>
      <c r="F11" s="66">
        <f t="shared" si="1"/>
        <v>0</v>
      </c>
      <c r="G11" s="66">
        <f t="shared" si="1"/>
        <v>0</v>
      </c>
      <c r="H11" s="66">
        <f t="shared" si="1"/>
        <v>0</v>
      </c>
      <c r="I11" s="66">
        <f t="shared" si="1"/>
        <v>0</v>
      </c>
      <c r="J11" s="66">
        <f t="shared" si="1"/>
        <v>0</v>
      </c>
      <c r="K11" s="66">
        <f t="shared" si="1"/>
        <v>0</v>
      </c>
      <c r="L11" s="67" t="str">
        <f>IF(C11&gt;0,FIXED(C11/B11*100,2),"")</f>
        <v/>
      </c>
      <c r="N11" s="31"/>
      <c r="O11" s="35"/>
    </row>
    <row r="12" spans="1:15">
      <c r="A12" s="49" t="s">
        <v>17</v>
      </c>
      <c r="B12" s="68">
        <f t="shared" si="0"/>
        <v>0</v>
      </c>
      <c r="C12" s="68">
        <f t="shared" si="0"/>
        <v>0</v>
      </c>
      <c r="D12" s="68">
        <f t="shared" ref="D12:K14" si="2">+D42+D72+D100</f>
        <v>0</v>
      </c>
      <c r="E12" s="68">
        <f t="shared" si="2"/>
        <v>0</v>
      </c>
      <c r="F12" s="68">
        <f t="shared" si="2"/>
        <v>0</v>
      </c>
      <c r="G12" s="68">
        <f t="shared" si="2"/>
        <v>0</v>
      </c>
      <c r="H12" s="68">
        <f t="shared" si="2"/>
        <v>0</v>
      </c>
      <c r="I12" s="68">
        <f t="shared" si="2"/>
        <v>0</v>
      </c>
      <c r="J12" s="68">
        <f t="shared" si="2"/>
        <v>0</v>
      </c>
      <c r="K12" s="68">
        <f t="shared" si="2"/>
        <v>0</v>
      </c>
      <c r="L12" s="69" t="str">
        <f t="shared" ref="L12:L29" si="3">IF(C12&gt;0,FIXED(C12/B12*100,2),"")</f>
        <v/>
      </c>
      <c r="N12" s="31"/>
      <c r="O12" s="35"/>
    </row>
    <row r="13" spans="1:15">
      <c r="A13" s="49" t="s">
        <v>18</v>
      </c>
      <c r="B13" s="68">
        <f t="shared" si="0"/>
        <v>0</v>
      </c>
      <c r="C13" s="68">
        <f t="shared" si="0"/>
        <v>0</v>
      </c>
      <c r="D13" s="68">
        <f t="shared" si="2"/>
        <v>0</v>
      </c>
      <c r="E13" s="68">
        <f t="shared" si="2"/>
        <v>0</v>
      </c>
      <c r="F13" s="68">
        <f t="shared" si="2"/>
        <v>0</v>
      </c>
      <c r="G13" s="68">
        <f t="shared" si="2"/>
        <v>0</v>
      </c>
      <c r="H13" s="68">
        <f t="shared" si="2"/>
        <v>0</v>
      </c>
      <c r="I13" s="68">
        <f t="shared" si="2"/>
        <v>0</v>
      </c>
      <c r="J13" s="68">
        <f t="shared" si="2"/>
        <v>0</v>
      </c>
      <c r="K13" s="68">
        <f t="shared" si="2"/>
        <v>0</v>
      </c>
      <c r="L13" s="69" t="str">
        <f t="shared" si="3"/>
        <v/>
      </c>
      <c r="N13" s="31"/>
      <c r="O13" s="35"/>
    </row>
    <row r="14" spans="1:15">
      <c r="A14" s="49" t="s">
        <v>140</v>
      </c>
      <c r="B14" s="68">
        <f t="shared" si="0"/>
        <v>0</v>
      </c>
      <c r="C14" s="68">
        <f t="shared" si="0"/>
        <v>0</v>
      </c>
      <c r="D14" s="68">
        <f t="shared" si="2"/>
        <v>0</v>
      </c>
      <c r="E14" s="68">
        <f t="shared" si="2"/>
        <v>0</v>
      </c>
      <c r="F14" s="68">
        <f t="shared" si="2"/>
        <v>0</v>
      </c>
      <c r="G14" s="68">
        <f t="shared" si="2"/>
        <v>0</v>
      </c>
      <c r="H14" s="68">
        <f t="shared" si="2"/>
        <v>0</v>
      </c>
      <c r="I14" s="68">
        <f t="shared" si="2"/>
        <v>0</v>
      </c>
      <c r="J14" s="68">
        <f t="shared" si="2"/>
        <v>0</v>
      </c>
      <c r="K14" s="68">
        <f t="shared" si="2"/>
        <v>0</v>
      </c>
      <c r="L14" s="69" t="str">
        <f t="shared" si="3"/>
        <v/>
      </c>
      <c r="N14" s="31"/>
      <c r="O14" s="35"/>
    </row>
    <row r="15" spans="1:15">
      <c r="A15" s="48" t="s">
        <v>19</v>
      </c>
      <c r="B15" s="66">
        <f t="shared" si="0"/>
        <v>0</v>
      </c>
      <c r="C15" s="66">
        <f t="shared" si="0"/>
        <v>0</v>
      </c>
      <c r="D15" s="66">
        <f t="shared" ref="D15:K15" si="4">+D16</f>
        <v>0</v>
      </c>
      <c r="E15" s="66">
        <f t="shared" si="4"/>
        <v>0</v>
      </c>
      <c r="F15" s="66">
        <f t="shared" si="4"/>
        <v>0</v>
      </c>
      <c r="G15" s="66">
        <f t="shared" si="4"/>
        <v>0</v>
      </c>
      <c r="H15" s="66">
        <f t="shared" si="4"/>
        <v>0</v>
      </c>
      <c r="I15" s="66">
        <f t="shared" si="4"/>
        <v>0</v>
      </c>
      <c r="J15" s="66">
        <f t="shared" si="4"/>
        <v>0</v>
      </c>
      <c r="K15" s="66">
        <f t="shared" si="4"/>
        <v>0</v>
      </c>
      <c r="L15" s="67" t="str">
        <f t="shared" si="3"/>
        <v/>
      </c>
      <c r="N15" s="31"/>
      <c r="O15" s="35"/>
    </row>
    <row r="16" spans="1:15">
      <c r="A16" s="48" t="s">
        <v>20</v>
      </c>
      <c r="B16" s="66">
        <f t="shared" si="0"/>
        <v>0</v>
      </c>
      <c r="C16" s="66">
        <f t="shared" si="0"/>
        <v>0</v>
      </c>
      <c r="D16" s="66">
        <f t="shared" ref="D16:K16" si="5">+D17+D20+D21+D24</f>
        <v>0</v>
      </c>
      <c r="E16" s="66">
        <f t="shared" si="5"/>
        <v>0</v>
      </c>
      <c r="F16" s="66">
        <f t="shared" si="5"/>
        <v>0</v>
      </c>
      <c r="G16" s="66">
        <f t="shared" si="5"/>
        <v>0</v>
      </c>
      <c r="H16" s="66">
        <f t="shared" si="5"/>
        <v>0</v>
      </c>
      <c r="I16" s="66">
        <f t="shared" si="5"/>
        <v>0</v>
      </c>
      <c r="J16" s="66">
        <f t="shared" si="5"/>
        <v>0</v>
      </c>
      <c r="K16" s="66">
        <f t="shared" si="5"/>
        <v>0</v>
      </c>
      <c r="L16" s="67" t="str">
        <f t="shared" si="3"/>
        <v/>
      </c>
      <c r="N16" s="31"/>
      <c r="O16" s="35"/>
    </row>
    <row r="17" spans="1:15">
      <c r="A17" s="48" t="s">
        <v>21</v>
      </c>
      <c r="B17" s="66">
        <f t="shared" si="0"/>
        <v>0</v>
      </c>
      <c r="C17" s="66">
        <f t="shared" si="0"/>
        <v>0</v>
      </c>
      <c r="D17" s="66">
        <f t="shared" ref="D17:K17" si="6">+D18+D19</f>
        <v>0</v>
      </c>
      <c r="E17" s="66">
        <f t="shared" si="6"/>
        <v>0</v>
      </c>
      <c r="F17" s="66">
        <f t="shared" si="6"/>
        <v>0</v>
      </c>
      <c r="G17" s="66">
        <f t="shared" si="6"/>
        <v>0</v>
      </c>
      <c r="H17" s="66">
        <f t="shared" si="6"/>
        <v>0</v>
      </c>
      <c r="I17" s="66">
        <f t="shared" si="6"/>
        <v>0</v>
      </c>
      <c r="J17" s="66">
        <f t="shared" si="6"/>
        <v>0</v>
      </c>
      <c r="K17" s="66">
        <f t="shared" si="6"/>
        <v>0</v>
      </c>
      <c r="L17" s="67" t="str">
        <f t="shared" si="3"/>
        <v/>
      </c>
      <c r="N17" s="31"/>
      <c r="O17" s="35"/>
    </row>
    <row r="18" spans="1:15">
      <c r="A18" s="49" t="s">
        <v>22</v>
      </c>
      <c r="B18" s="68">
        <f t="shared" si="0"/>
        <v>0</v>
      </c>
      <c r="C18" s="68">
        <f t="shared" si="0"/>
        <v>0</v>
      </c>
      <c r="D18" s="68">
        <f t="shared" ref="D18:K20" si="7">+D48+D78+D106</f>
        <v>0</v>
      </c>
      <c r="E18" s="68">
        <f t="shared" si="7"/>
        <v>0</v>
      </c>
      <c r="F18" s="68">
        <f t="shared" si="7"/>
        <v>0</v>
      </c>
      <c r="G18" s="68">
        <f t="shared" si="7"/>
        <v>0</v>
      </c>
      <c r="H18" s="68">
        <f t="shared" si="7"/>
        <v>0</v>
      </c>
      <c r="I18" s="68">
        <f t="shared" si="7"/>
        <v>0</v>
      </c>
      <c r="J18" s="68">
        <f t="shared" si="7"/>
        <v>0</v>
      </c>
      <c r="K18" s="68">
        <f t="shared" si="7"/>
        <v>0</v>
      </c>
      <c r="L18" s="69" t="str">
        <f t="shared" si="3"/>
        <v/>
      </c>
      <c r="N18" s="31"/>
      <c r="O18" s="35"/>
    </row>
    <row r="19" spans="1:15">
      <c r="A19" s="50" t="s">
        <v>23</v>
      </c>
      <c r="B19" s="68">
        <f t="shared" si="0"/>
        <v>0</v>
      </c>
      <c r="C19" s="68">
        <f t="shared" si="0"/>
        <v>0</v>
      </c>
      <c r="D19" s="68">
        <f t="shared" si="7"/>
        <v>0</v>
      </c>
      <c r="E19" s="68">
        <f t="shared" si="7"/>
        <v>0</v>
      </c>
      <c r="F19" s="68">
        <f t="shared" si="7"/>
        <v>0</v>
      </c>
      <c r="G19" s="68">
        <f t="shared" si="7"/>
        <v>0</v>
      </c>
      <c r="H19" s="68">
        <f t="shared" si="7"/>
        <v>0</v>
      </c>
      <c r="I19" s="68">
        <f t="shared" si="7"/>
        <v>0</v>
      </c>
      <c r="J19" s="68">
        <f t="shared" si="7"/>
        <v>0</v>
      </c>
      <c r="K19" s="68">
        <f t="shared" si="7"/>
        <v>0</v>
      </c>
      <c r="L19" s="69" t="str">
        <f t="shared" si="3"/>
        <v/>
      </c>
      <c r="N19" s="31"/>
      <c r="O19" s="35"/>
    </row>
    <row r="20" spans="1:15" ht="37.5">
      <c r="A20" s="49" t="s">
        <v>141</v>
      </c>
      <c r="B20" s="68">
        <f t="shared" si="0"/>
        <v>0</v>
      </c>
      <c r="C20" s="68">
        <f t="shared" si="0"/>
        <v>0</v>
      </c>
      <c r="D20" s="68">
        <f t="shared" si="7"/>
        <v>0</v>
      </c>
      <c r="E20" s="68">
        <f t="shared" si="7"/>
        <v>0</v>
      </c>
      <c r="F20" s="68">
        <f t="shared" si="7"/>
        <v>0</v>
      </c>
      <c r="G20" s="68">
        <f t="shared" si="7"/>
        <v>0</v>
      </c>
      <c r="H20" s="68">
        <f t="shared" si="7"/>
        <v>0</v>
      </c>
      <c r="I20" s="68">
        <f t="shared" si="7"/>
        <v>0</v>
      </c>
      <c r="J20" s="68">
        <f t="shared" si="7"/>
        <v>0</v>
      </c>
      <c r="K20" s="68">
        <f t="shared" si="7"/>
        <v>0</v>
      </c>
      <c r="L20" s="69" t="str">
        <f t="shared" si="3"/>
        <v/>
      </c>
      <c r="N20" s="31"/>
      <c r="O20" s="35"/>
    </row>
    <row r="21" spans="1:15">
      <c r="A21" s="48" t="s">
        <v>24</v>
      </c>
      <c r="B21" s="66">
        <f t="shared" si="0"/>
        <v>0</v>
      </c>
      <c r="C21" s="66">
        <f t="shared" si="0"/>
        <v>0</v>
      </c>
      <c r="D21" s="66">
        <f t="shared" ref="D21:K21" si="8">+D22+D23</f>
        <v>0</v>
      </c>
      <c r="E21" s="66">
        <f t="shared" si="8"/>
        <v>0</v>
      </c>
      <c r="F21" s="66">
        <f t="shared" si="8"/>
        <v>0</v>
      </c>
      <c r="G21" s="66">
        <f t="shared" si="8"/>
        <v>0</v>
      </c>
      <c r="H21" s="66">
        <f t="shared" si="8"/>
        <v>0</v>
      </c>
      <c r="I21" s="66">
        <f t="shared" si="8"/>
        <v>0</v>
      </c>
      <c r="J21" s="66">
        <f t="shared" si="8"/>
        <v>0</v>
      </c>
      <c r="K21" s="66">
        <f t="shared" si="8"/>
        <v>0</v>
      </c>
      <c r="L21" s="67" t="str">
        <f t="shared" si="3"/>
        <v/>
      </c>
      <c r="N21" s="31"/>
      <c r="O21" s="35"/>
    </row>
    <row r="22" spans="1:15">
      <c r="A22" s="51" t="s">
        <v>25</v>
      </c>
      <c r="B22" s="68">
        <f t="shared" si="0"/>
        <v>0</v>
      </c>
      <c r="C22" s="68">
        <f t="shared" si="0"/>
        <v>0</v>
      </c>
      <c r="D22" s="68">
        <f t="shared" ref="D22:K23" si="9">+D52+D82+D110</f>
        <v>0</v>
      </c>
      <c r="E22" s="68">
        <f t="shared" si="9"/>
        <v>0</v>
      </c>
      <c r="F22" s="68">
        <f t="shared" si="9"/>
        <v>0</v>
      </c>
      <c r="G22" s="68">
        <f t="shared" si="9"/>
        <v>0</v>
      </c>
      <c r="H22" s="68">
        <f t="shared" si="9"/>
        <v>0</v>
      </c>
      <c r="I22" s="68">
        <f t="shared" si="9"/>
        <v>0</v>
      </c>
      <c r="J22" s="68">
        <f t="shared" si="9"/>
        <v>0</v>
      </c>
      <c r="K22" s="68">
        <f t="shared" si="9"/>
        <v>0</v>
      </c>
      <c r="L22" s="69" t="str">
        <f t="shared" si="3"/>
        <v/>
      </c>
      <c r="N22" s="31"/>
      <c r="O22" s="35"/>
    </row>
    <row r="23" spans="1:15">
      <c r="A23" s="51" t="s">
        <v>26</v>
      </c>
      <c r="B23" s="68">
        <f t="shared" si="0"/>
        <v>0</v>
      </c>
      <c r="C23" s="68">
        <f t="shared" si="0"/>
        <v>0</v>
      </c>
      <c r="D23" s="68">
        <f t="shared" si="9"/>
        <v>0</v>
      </c>
      <c r="E23" s="68">
        <f t="shared" si="9"/>
        <v>0</v>
      </c>
      <c r="F23" s="68">
        <f t="shared" si="9"/>
        <v>0</v>
      </c>
      <c r="G23" s="68">
        <f t="shared" si="9"/>
        <v>0</v>
      </c>
      <c r="H23" s="68">
        <f t="shared" si="9"/>
        <v>0</v>
      </c>
      <c r="I23" s="68">
        <f t="shared" si="9"/>
        <v>0</v>
      </c>
      <c r="J23" s="68">
        <f t="shared" si="9"/>
        <v>0</v>
      </c>
      <c r="K23" s="68">
        <f t="shared" si="9"/>
        <v>0</v>
      </c>
      <c r="L23" s="69" t="str">
        <f t="shared" si="3"/>
        <v/>
      </c>
      <c r="N23" s="31"/>
      <c r="O23" s="35"/>
    </row>
    <row r="24" spans="1:15">
      <c r="A24" s="48" t="s">
        <v>27</v>
      </c>
      <c r="B24" s="66">
        <f t="shared" si="0"/>
        <v>0</v>
      </c>
      <c r="C24" s="66">
        <f t="shared" si="0"/>
        <v>0</v>
      </c>
      <c r="D24" s="66">
        <f t="shared" ref="D24:K24" si="10">SUM(D25:D28)</f>
        <v>0</v>
      </c>
      <c r="E24" s="66">
        <f t="shared" si="10"/>
        <v>0</v>
      </c>
      <c r="F24" s="66">
        <f t="shared" si="10"/>
        <v>0</v>
      </c>
      <c r="G24" s="66">
        <f t="shared" si="10"/>
        <v>0</v>
      </c>
      <c r="H24" s="66">
        <f t="shared" si="10"/>
        <v>0</v>
      </c>
      <c r="I24" s="66">
        <f t="shared" si="10"/>
        <v>0</v>
      </c>
      <c r="J24" s="66">
        <f t="shared" si="10"/>
        <v>0</v>
      </c>
      <c r="K24" s="66">
        <f t="shared" si="10"/>
        <v>0</v>
      </c>
      <c r="L24" s="67" t="str">
        <f t="shared" si="3"/>
        <v/>
      </c>
      <c r="N24" s="31"/>
      <c r="O24" s="35"/>
    </row>
    <row r="25" spans="1:15" ht="48" customHeight="1">
      <c r="A25" s="51" t="str">
        <f>+A85</f>
        <v xml:space="preserve">     2.4.1 เงินอุดหนุนค่าใช้จ่ายโครงการพัฒนากำลังคนด้านวิทยาศาสตร์ ระยะที่ 2</v>
      </c>
      <c r="B25" s="68">
        <f t="shared" si="0"/>
        <v>0</v>
      </c>
      <c r="C25" s="68">
        <f t="shared" ref="C25:J25" si="11">+C55+C85+C113</f>
        <v>0</v>
      </c>
      <c r="D25" s="68">
        <f t="shared" si="11"/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>+K85</f>
        <v>0</v>
      </c>
      <c r="L25" s="69" t="str">
        <f t="shared" si="3"/>
        <v/>
      </c>
      <c r="N25" s="31"/>
      <c r="O25" s="35"/>
    </row>
    <row r="26" spans="1:15">
      <c r="A26" s="51" t="s">
        <v>82</v>
      </c>
      <c r="B26" s="68">
        <f t="shared" si="0"/>
        <v>0</v>
      </c>
      <c r="C26" s="68">
        <f>+C56+C86+C114</f>
        <v>0</v>
      </c>
      <c r="D26" s="68"/>
      <c r="E26" s="68"/>
      <c r="F26" s="68"/>
      <c r="G26" s="68"/>
      <c r="H26" s="68"/>
      <c r="I26" s="68"/>
      <c r="J26" s="68"/>
      <c r="K26" s="68"/>
      <c r="L26" s="69" t="str">
        <f t="shared" si="3"/>
        <v/>
      </c>
      <c r="N26" s="31"/>
      <c r="O26" s="35"/>
    </row>
    <row r="27" spans="1:15">
      <c r="A27" s="51" t="s">
        <v>30</v>
      </c>
      <c r="B27" s="68">
        <f t="shared" si="0"/>
        <v>0</v>
      </c>
      <c r="C27" s="68">
        <f>+C57+C87+C115</f>
        <v>0</v>
      </c>
      <c r="D27" s="68"/>
      <c r="E27" s="68"/>
      <c r="F27" s="68"/>
      <c r="G27" s="68"/>
      <c r="H27" s="68"/>
      <c r="I27" s="68"/>
      <c r="J27" s="68"/>
      <c r="K27" s="68"/>
      <c r="L27" s="69" t="str">
        <f t="shared" si="3"/>
        <v/>
      </c>
      <c r="N27" s="31"/>
      <c r="O27" s="35"/>
    </row>
    <row r="28" spans="1:15" ht="19.5" thickBot="1">
      <c r="A28" s="51" t="s">
        <v>31</v>
      </c>
      <c r="B28" s="68">
        <f t="shared" si="0"/>
        <v>0</v>
      </c>
      <c r="C28" s="68">
        <f>+C58+C88+C116</f>
        <v>0</v>
      </c>
      <c r="D28" s="68"/>
      <c r="E28" s="68"/>
      <c r="F28" s="68"/>
      <c r="G28" s="68"/>
      <c r="H28" s="68"/>
      <c r="I28" s="68"/>
      <c r="J28" s="68"/>
      <c r="K28" s="68"/>
      <c r="L28" s="70" t="str">
        <f t="shared" si="3"/>
        <v/>
      </c>
      <c r="N28" s="31"/>
      <c r="O28" s="35"/>
    </row>
    <row r="29" spans="1:15">
      <c r="A29" s="52" t="s">
        <v>32</v>
      </c>
      <c r="B29" s="71">
        <f t="shared" ref="B29:K29" si="12">+B16+B11</f>
        <v>0</v>
      </c>
      <c r="C29" s="71">
        <f t="shared" si="12"/>
        <v>0</v>
      </c>
      <c r="D29" s="71">
        <f t="shared" si="12"/>
        <v>0</v>
      </c>
      <c r="E29" s="71">
        <f t="shared" si="12"/>
        <v>0</v>
      </c>
      <c r="F29" s="71">
        <f t="shared" si="12"/>
        <v>0</v>
      </c>
      <c r="G29" s="71">
        <f t="shared" si="12"/>
        <v>0</v>
      </c>
      <c r="H29" s="71">
        <f t="shared" si="12"/>
        <v>0</v>
      </c>
      <c r="I29" s="71">
        <f t="shared" si="12"/>
        <v>0</v>
      </c>
      <c r="J29" s="71">
        <f t="shared" si="12"/>
        <v>0</v>
      </c>
      <c r="K29" s="71">
        <f t="shared" si="12"/>
        <v>0</v>
      </c>
      <c r="L29" s="72" t="str">
        <f t="shared" si="3"/>
        <v/>
      </c>
      <c r="N29" s="31"/>
      <c r="O29" s="35"/>
    </row>
    <row r="30" spans="1:1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N30" s="31"/>
      <c r="O30" s="35"/>
    </row>
    <row r="31" spans="1:15">
      <c r="A31" s="41"/>
      <c r="B31" s="41"/>
      <c r="C31" s="41"/>
      <c r="D31" s="41"/>
      <c r="E31" s="41"/>
      <c r="F31" s="41"/>
      <c r="G31" s="41"/>
      <c r="H31" s="41"/>
      <c r="I31" s="41"/>
      <c r="J31" s="55"/>
      <c r="K31" s="163" t="s">
        <v>0</v>
      </c>
      <c r="L31" s="163"/>
      <c r="N31" s="31"/>
      <c r="O31" s="35"/>
    </row>
    <row r="32" spans="1:15">
      <c r="A32" s="164" t="s">
        <v>142</v>
      </c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N32" s="31"/>
      <c r="O32" s="35"/>
    </row>
    <row r="33" spans="1:1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165" t="s">
        <v>1</v>
      </c>
      <c r="L33" s="165"/>
      <c r="N33" s="31"/>
      <c r="O33" s="35"/>
    </row>
    <row r="34" spans="1:15">
      <c r="A34" s="166" t="s">
        <v>34</v>
      </c>
      <c r="B34" s="166"/>
      <c r="C34" s="166"/>
      <c r="D34" s="166"/>
      <c r="E34" s="167" t="s">
        <v>2</v>
      </c>
      <c r="F34" s="167"/>
      <c r="G34" s="167"/>
      <c r="H34" s="167"/>
      <c r="I34" s="167"/>
      <c r="J34" s="167"/>
      <c r="K34" s="167"/>
      <c r="L34" s="168"/>
      <c r="N34" s="31"/>
      <c r="O34" s="35"/>
    </row>
    <row r="35" spans="1:15" ht="18.75" customHeight="1">
      <c r="A35" s="171" t="str">
        <f>+A5</f>
        <v>หน่วยงาน : คณะวิทยาศาสตร์ประยุกต์</v>
      </c>
      <c r="B35" s="172"/>
      <c r="C35" s="172"/>
      <c r="D35" s="173"/>
      <c r="E35" s="162" t="s">
        <v>3</v>
      </c>
      <c r="F35" s="162"/>
      <c r="G35" s="162"/>
      <c r="H35" s="57"/>
      <c r="I35" s="57"/>
      <c r="J35" s="57"/>
      <c r="K35" s="57"/>
      <c r="L35" s="58"/>
      <c r="N35" s="31"/>
      <c r="O35" s="35"/>
    </row>
    <row r="36" spans="1:15" ht="18.75" customHeight="1">
      <c r="A36" s="43"/>
      <c r="B36" s="45"/>
      <c r="C36" s="45"/>
      <c r="D36" s="59"/>
      <c r="E36" s="150" t="s">
        <v>4</v>
      </c>
      <c r="F36" s="150"/>
      <c r="G36" s="150"/>
      <c r="H36" s="42"/>
      <c r="I36" s="42"/>
      <c r="J36" s="42"/>
      <c r="K36" s="42"/>
      <c r="L36" s="60"/>
      <c r="N36" s="31"/>
      <c r="O36" s="35"/>
    </row>
    <row r="37" spans="1:15">
      <c r="A37" s="44"/>
      <c r="B37" s="56"/>
      <c r="C37" s="56"/>
      <c r="D37" s="56"/>
      <c r="E37" s="61"/>
      <c r="F37" s="61"/>
      <c r="G37" s="61"/>
      <c r="H37" s="57"/>
      <c r="I37" s="57"/>
      <c r="J37" s="57"/>
      <c r="K37" s="57"/>
      <c r="L37" s="62"/>
      <c r="N37" s="31"/>
      <c r="O37" s="35"/>
    </row>
    <row r="38" spans="1:15">
      <c r="A38" s="54" t="s">
        <v>5</v>
      </c>
      <c r="B38" s="45"/>
      <c r="C38" s="45"/>
      <c r="D38" s="45"/>
      <c r="E38" s="42"/>
      <c r="F38" s="42"/>
      <c r="G38" s="42"/>
      <c r="H38" s="42"/>
      <c r="I38" s="42"/>
      <c r="J38" s="42"/>
      <c r="K38" s="42"/>
      <c r="L38" s="42"/>
      <c r="N38" s="31"/>
      <c r="O38" s="35"/>
    </row>
    <row r="39" spans="1:15">
      <c r="A39" s="46" t="s">
        <v>6</v>
      </c>
      <c r="B39" s="169" t="s">
        <v>7</v>
      </c>
      <c r="C39" s="170"/>
      <c r="D39" s="169" t="s">
        <v>8</v>
      </c>
      <c r="E39" s="170"/>
      <c r="F39" s="169" t="s">
        <v>9</v>
      </c>
      <c r="G39" s="170"/>
      <c r="H39" s="169" t="s">
        <v>10</v>
      </c>
      <c r="I39" s="170"/>
      <c r="J39" s="169" t="s">
        <v>11</v>
      </c>
      <c r="K39" s="170"/>
      <c r="L39" s="63" t="s">
        <v>12</v>
      </c>
      <c r="N39" s="31"/>
      <c r="O39" s="35"/>
    </row>
    <row r="40" spans="1:15">
      <c r="A40" s="47"/>
      <c r="B40" s="64" t="s">
        <v>13</v>
      </c>
      <c r="C40" s="64" t="s">
        <v>14</v>
      </c>
      <c r="D40" s="64" t="s">
        <v>13</v>
      </c>
      <c r="E40" s="64" t="s">
        <v>14</v>
      </c>
      <c r="F40" s="64" t="s">
        <v>13</v>
      </c>
      <c r="G40" s="64" t="s">
        <v>14</v>
      </c>
      <c r="H40" s="64" t="s">
        <v>13</v>
      </c>
      <c r="I40" s="64" t="s">
        <v>14</v>
      </c>
      <c r="J40" s="64" t="s">
        <v>13</v>
      </c>
      <c r="K40" s="64" t="s">
        <v>14</v>
      </c>
      <c r="L40" s="65" t="s">
        <v>15</v>
      </c>
      <c r="N40" s="31"/>
      <c r="O40" s="35"/>
    </row>
    <row r="41" spans="1:15">
      <c r="A41" s="48" t="s">
        <v>16</v>
      </c>
      <c r="B41" s="66">
        <f t="shared" ref="B41:C58" si="13">+D41+F41+H41+J41</f>
        <v>0</v>
      </c>
      <c r="C41" s="66">
        <f t="shared" si="13"/>
        <v>0</v>
      </c>
      <c r="D41" s="66">
        <f t="shared" ref="D41:K41" si="14">SUM(D42:D44)</f>
        <v>0</v>
      </c>
      <c r="E41" s="66">
        <f t="shared" si="14"/>
        <v>0</v>
      </c>
      <c r="F41" s="66">
        <f t="shared" si="14"/>
        <v>0</v>
      </c>
      <c r="G41" s="66">
        <f t="shared" si="14"/>
        <v>0</v>
      </c>
      <c r="H41" s="66">
        <f t="shared" si="14"/>
        <v>0</v>
      </c>
      <c r="I41" s="66">
        <f t="shared" si="14"/>
        <v>0</v>
      </c>
      <c r="J41" s="66">
        <f t="shared" si="14"/>
        <v>0</v>
      </c>
      <c r="K41" s="66">
        <f t="shared" si="14"/>
        <v>0</v>
      </c>
      <c r="L41" s="67" t="str">
        <f>IF(C41&gt;0,FIXED(C41/B41*100,2),"")</f>
        <v/>
      </c>
      <c r="N41" s="31"/>
      <c r="O41" s="35"/>
    </row>
    <row r="42" spans="1:15">
      <c r="A42" s="49" t="s">
        <v>17</v>
      </c>
      <c r="B42" s="68">
        <f t="shared" si="13"/>
        <v>0</v>
      </c>
      <c r="C42" s="68">
        <f t="shared" si="13"/>
        <v>0</v>
      </c>
      <c r="D42" s="68">
        <f t="shared" ref="D42:K44" si="15">+D130</f>
        <v>0</v>
      </c>
      <c r="E42" s="68">
        <f t="shared" si="15"/>
        <v>0</v>
      </c>
      <c r="F42" s="68">
        <f t="shared" si="15"/>
        <v>0</v>
      </c>
      <c r="G42" s="68">
        <f t="shared" si="15"/>
        <v>0</v>
      </c>
      <c r="H42" s="68">
        <f t="shared" si="15"/>
        <v>0</v>
      </c>
      <c r="I42" s="68">
        <f t="shared" si="15"/>
        <v>0</v>
      </c>
      <c r="J42" s="68">
        <f t="shared" si="15"/>
        <v>0</v>
      </c>
      <c r="K42" s="68">
        <f t="shared" si="15"/>
        <v>0</v>
      </c>
      <c r="L42" s="69" t="str">
        <f t="shared" ref="L42:L59" si="16">IF(C42&gt;0,FIXED(C42/B42*100,2),"")</f>
        <v/>
      </c>
      <c r="N42" s="31"/>
      <c r="O42" s="35"/>
    </row>
    <row r="43" spans="1:15">
      <c r="A43" s="49" t="s">
        <v>18</v>
      </c>
      <c r="B43" s="68">
        <f t="shared" si="13"/>
        <v>0</v>
      </c>
      <c r="C43" s="68">
        <f t="shared" si="13"/>
        <v>0</v>
      </c>
      <c r="D43" s="68">
        <f t="shared" si="15"/>
        <v>0</v>
      </c>
      <c r="E43" s="68">
        <f t="shared" si="15"/>
        <v>0</v>
      </c>
      <c r="F43" s="68">
        <f t="shared" si="15"/>
        <v>0</v>
      </c>
      <c r="G43" s="68">
        <f t="shared" si="15"/>
        <v>0</v>
      </c>
      <c r="H43" s="68">
        <f t="shared" si="15"/>
        <v>0</v>
      </c>
      <c r="I43" s="68">
        <f t="shared" si="15"/>
        <v>0</v>
      </c>
      <c r="J43" s="68">
        <f t="shared" si="15"/>
        <v>0</v>
      </c>
      <c r="K43" s="68">
        <f t="shared" si="15"/>
        <v>0</v>
      </c>
      <c r="L43" s="69" t="str">
        <f t="shared" si="16"/>
        <v/>
      </c>
      <c r="N43" s="31"/>
      <c r="O43" s="35"/>
    </row>
    <row r="44" spans="1:15">
      <c r="A44" s="49" t="s">
        <v>140</v>
      </c>
      <c r="B44" s="68">
        <f t="shared" si="13"/>
        <v>0</v>
      </c>
      <c r="C44" s="68">
        <f t="shared" si="13"/>
        <v>0</v>
      </c>
      <c r="D44" s="68">
        <f t="shared" si="15"/>
        <v>0</v>
      </c>
      <c r="E44" s="68">
        <f t="shared" si="15"/>
        <v>0</v>
      </c>
      <c r="F44" s="68">
        <f t="shared" si="15"/>
        <v>0</v>
      </c>
      <c r="G44" s="68">
        <f t="shared" si="15"/>
        <v>0</v>
      </c>
      <c r="H44" s="68">
        <f t="shared" si="15"/>
        <v>0</v>
      </c>
      <c r="I44" s="68">
        <f t="shared" si="15"/>
        <v>0</v>
      </c>
      <c r="J44" s="68">
        <f t="shared" si="15"/>
        <v>0</v>
      </c>
      <c r="K44" s="68">
        <f t="shared" si="15"/>
        <v>0</v>
      </c>
      <c r="L44" s="69" t="str">
        <f t="shared" si="16"/>
        <v/>
      </c>
      <c r="N44" s="31"/>
      <c r="O44" s="35"/>
    </row>
    <row r="45" spans="1:15">
      <c r="A45" s="48" t="s">
        <v>19</v>
      </c>
      <c r="B45" s="66">
        <f t="shared" si="13"/>
        <v>0</v>
      </c>
      <c r="C45" s="66">
        <f t="shared" si="13"/>
        <v>0</v>
      </c>
      <c r="D45" s="66">
        <f t="shared" ref="D45:K45" si="17">+D46</f>
        <v>0</v>
      </c>
      <c r="E45" s="66">
        <f t="shared" si="17"/>
        <v>0</v>
      </c>
      <c r="F45" s="66">
        <f t="shared" si="17"/>
        <v>0</v>
      </c>
      <c r="G45" s="66">
        <f t="shared" si="17"/>
        <v>0</v>
      </c>
      <c r="H45" s="66">
        <f t="shared" si="17"/>
        <v>0</v>
      </c>
      <c r="I45" s="66">
        <f t="shared" si="17"/>
        <v>0</v>
      </c>
      <c r="J45" s="66">
        <f t="shared" si="17"/>
        <v>0</v>
      </c>
      <c r="K45" s="66">
        <f t="shared" si="17"/>
        <v>0</v>
      </c>
      <c r="L45" s="67" t="str">
        <f t="shared" si="16"/>
        <v/>
      </c>
      <c r="N45" s="31"/>
      <c r="O45" s="35"/>
    </row>
    <row r="46" spans="1:15">
      <c r="A46" s="48" t="s">
        <v>20</v>
      </c>
      <c r="B46" s="66">
        <f t="shared" si="13"/>
        <v>0</v>
      </c>
      <c r="C46" s="66">
        <f t="shared" si="13"/>
        <v>0</v>
      </c>
      <c r="D46" s="66">
        <f t="shared" ref="D46:K46" si="18">+D47+D50+D51+D54</f>
        <v>0</v>
      </c>
      <c r="E46" s="66">
        <f t="shared" si="18"/>
        <v>0</v>
      </c>
      <c r="F46" s="66">
        <f t="shared" si="18"/>
        <v>0</v>
      </c>
      <c r="G46" s="66">
        <f t="shared" si="18"/>
        <v>0</v>
      </c>
      <c r="H46" s="66">
        <f t="shared" si="18"/>
        <v>0</v>
      </c>
      <c r="I46" s="66">
        <f t="shared" si="18"/>
        <v>0</v>
      </c>
      <c r="J46" s="66">
        <f t="shared" si="18"/>
        <v>0</v>
      </c>
      <c r="K46" s="66">
        <f t="shared" si="18"/>
        <v>0</v>
      </c>
      <c r="L46" s="67" t="str">
        <f t="shared" si="16"/>
        <v/>
      </c>
      <c r="N46" s="31"/>
      <c r="O46" s="35"/>
    </row>
    <row r="47" spans="1:15">
      <c r="A47" s="48" t="s">
        <v>21</v>
      </c>
      <c r="B47" s="66">
        <f t="shared" si="13"/>
        <v>0</v>
      </c>
      <c r="C47" s="66">
        <f t="shared" si="13"/>
        <v>0</v>
      </c>
      <c r="D47" s="66">
        <f t="shared" ref="D47:K47" si="19">+D48+D49</f>
        <v>0</v>
      </c>
      <c r="E47" s="66">
        <f t="shared" si="19"/>
        <v>0</v>
      </c>
      <c r="F47" s="66">
        <f t="shared" si="19"/>
        <v>0</v>
      </c>
      <c r="G47" s="66">
        <f t="shared" si="19"/>
        <v>0</v>
      </c>
      <c r="H47" s="66">
        <f t="shared" si="19"/>
        <v>0</v>
      </c>
      <c r="I47" s="66">
        <f t="shared" si="19"/>
        <v>0</v>
      </c>
      <c r="J47" s="66">
        <f t="shared" si="19"/>
        <v>0</v>
      </c>
      <c r="K47" s="66">
        <f t="shared" si="19"/>
        <v>0</v>
      </c>
      <c r="L47" s="67" t="str">
        <f t="shared" si="16"/>
        <v/>
      </c>
      <c r="N47" s="31"/>
      <c r="O47" s="35"/>
    </row>
    <row r="48" spans="1:15">
      <c r="A48" s="49" t="s">
        <v>22</v>
      </c>
      <c r="B48" s="68">
        <f t="shared" si="13"/>
        <v>0</v>
      </c>
      <c r="C48" s="68">
        <f t="shared" si="13"/>
        <v>0</v>
      </c>
      <c r="D48" s="68">
        <f t="shared" ref="D48:K49" si="20">+D136</f>
        <v>0</v>
      </c>
      <c r="E48" s="68">
        <f t="shared" si="20"/>
        <v>0</v>
      </c>
      <c r="F48" s="68">
        <f t="shared" si="20"/>
        <v>0</v>
      </c>
      <c r="G48" s="68">
        <f t="shared" si="20"/>
        <v>0</v>
      </c>
      <c r="H48" s="68">
        <f t="shared" si="20"/>
        <v>0</v>
      </c>
      <c r="I48" s="68">
        <f t="shared" si="20"/>
        <v>0</v>
      </c>
      <c r="J48" s="68">
        <f t="shared" si="20"/>
        <v>0</v>
      </c>
      <c r="K48" s="68">
        <f t="shared" si="20"/>
        <v>0</v>
      </c>
      <c r="L48" s="69" t="str">
        <f t="shared" si="16"/>
        <v/>
      </c>
      <c r="N48" s="31"/>
      <c r="O48" s="35"/>
    </row>
    <row r="49" spans="1:15">
      <c r="A49" s="50" t="s">
        <v>23</v>
      </c>
      <c r="B49" s="68">
        <f t="shared" si="13"/>
        <v>0</v>
      </c>
      <c r="C49" s="68">
        <f t="shared" si="13"/>
        <v>0</v>
      </c>
      <c r="D49" s="68">
        <f t="shared" si="20"/>
        <v>0</v>
      </c>
      <c r="E49" s="68">
        <f t="shared" si="20"/>
        <v>0</v>
      </c>
      <c r="F49" s="68">
        <f t="shared" si="20"/>
        <v>0</v>
      </c>
      <c r="G49" s="68">
        <f t="shared" si="20"/>
        <v>0</v>
      </c>
      <c r="H49" s="68">
        <f t="shared" si="20"/>
        <v>0</v>
      </c>
      <c r="I49" s="68">
        <f t="shared" si="20"/>
        <v>0</v>
      </c>
      <c r="J49" s="68">
        <f t="shared" si="20"/>
        <v>0</v>
      </c>
      <c r="K49" s="68">
        <f t="shared" si="20"/>
        <v>0</v>
      </c>
      <c r="L49" s="69" t="str">
        <f t="shared" si="16"/>
        <v/>
      </c>
      <c r="N49" s="31"/>
      <c r="O49" s="35"/>
    </row>
    <row r="50" spans="1:15" ht="37.5">
      <c r="A50" s="49" t="s">
        <v>141</v>
      </c>
      <c r="B50" s="68">
        <f t="shared" si="13"/>
        <v>0</v>
      </c>
      <c r="C50" s="68">
        <f t="shared" si="13"/>
        <v>0</v>
      </c>
      <c r="D50" s="68">
        <f>+D138+D197</f>
        <v>0</v>
      </c>
      <c r="E50" s="68">
        <f t="shared" ref="E50:K50" si="21">+E138+E197</f>
        <v>0</v>
      </c>
      <c r="F50" s="68">
        <f t="shared" si="21"/>
        <v>0</v>
      </c>
      <c r="G50" s="68">
        <f t="shared" si="21"/>
        <v>0</v>
      </c>
      <c r="H50" s="68">
        <f t="shared" si="21"/>
        <v>0</v>
      </c>
      <c r="I50" s="68">
        <f t="shared" si="21"/>
        <v>0</v>
      </c>
      <c r="J50" s="68">
        <f t="shared" si="21"/>
        <v>0</v>
      </c>
      <c r="K50" s="68">
        <f t="shared" si="21"/>
        <v>0</v>
      </c>
      <c r="L50" s="69" t="str">
        <f t="shared" si="16"/>
        <v/>
      </c>
      <c r="N50" s="31"/>
      <c r="O50" s="35"/>
    </row>
    <row r="51" spans="1:15">
      <c r="A51" s="48" t="s">
        <v>24</v>
      </c>
      <c r="B51" s="66">
        <f t="shared" si="13"/>
        <v>0</v>
      </c>
      <c r="C51" s="66">
        <f t="shared" si="13"/>
        <v>0</v>
      </c>
      <c r="D51" s="66">
        <f t="shared" ref="D51:K51" si="22">+D52+D53</f>
        <v>0</v>
      </c>
      <c r="E51" s="66">
        <f t="shared" si="22"/>
        <v>0</v>
      </c>
      <c r="F51" s="66">
        <f t="shared" si="22"/>
        <v>0</v>
      </c>
      <c r="G51" s="66">
        <f t="shared" si="22"/>
        <v>0</v>
      </c>
      <c r="H51" s="66">
        <f t="shared" si="22"/>
        <v>0</v>
      </c>
      <c r="I51" s="66">
        <f t="shared" si="22"/>
        <v>0</v>
      </c>
      <c r="J51" s="66">
        <f t="shared" si="22"/>
        <v>0</v>
      </c>
      <c r="K51" s="66">
        <f t="shared" si="22"/>
        <v>0</v>
      </c>
      <c r="L51" s="67" t="str">
        <f t="shared" si="16"/>
        <v/>
      </c>
      <c r="N51" s="31"/>
      <c r="O51" s="35"/>
    </row>
    <row r="52" spans="1:15">
      <c r="A52" s="51" t="s">
        <v>25</v>
      </c>
      <c r="B52" s="68">
        <f t="shared" si="13"/>
        <v>0</v>
      </c>
      <c r="C52" s="68">
        <f t="shared" si="13"/>
        <v>0</v>
      </c>
      <c r="D52" s="68">
        <f t="shared" ref="D52:K52" si="23">+D140</f>
        <v>0</v>
      </c>
      <c r="E52" s="68">
        <f t="shared" si="23"/>
        <v>0</v>
      </c>
      <c r="F52" s="68">
        <f t="shared" si="23"/>
        <v>0</v>
      </c>
      <c r="G52" s="68">
        <f t="shared" si="23"/>
        <v>0</v>
      </c>
      <c r="H52" s="68">
        <f t="shared" si="23"/>
        <v>0</v>
      </c>
      <c r="I52" s="68">
        <f t="shared" si="23"/>
        <v>0</v>
      </c>
      <c r="J52" s="68">
        <f t="shared" si="23"/>
        <v>0</v>
      </c>
      <c r="K52" s="68">
        <f t="shared" si="23"/>
        <v>0</v>
      </c>
      <c r="L52" s="69" t="str">
        <f t="shared" si="16"/>
        <v/>
      </c>
      <c r="N52" s="31"/>
      <c r="O52" s="35"/>
    </row>
    <row r="53" spans="1:15">
      <c r="A53" s="51" t="s">
        <v>26</v>
      </c>
      <c r="B53" s="68">
        <f t="shared" si="13"/>
        <v>0</v>
      </c>
      <c r="C53" s="68">
        <f t="shared" si="13"/>
        <v>0</v>
      </c>
      <c r="D53" s="68">
        <f>+D200</f>
        <v>0</v>
      </c>
      <c r="E53" s="68">
        <f t="shared" ref="E53:K53" si="24">+E200</f>
        <v>0</v>
      </c>
      <c r="F53" s="68">
        <f t="shared" si="24"/>
        <v>0</v>
      </c>
      <c r="G53" s="68">
        <f t="shared" si="24"/>
        <v>0</v>
      </c>
      <c r="H53" s="68">
        <f t="shared" si="24"/>
        <v>0</v>
      </c>
      <c r="I53" s="68">
        <f t="shared" si="24"/>
        <v>0</v>
      </c>
      <c r="J53" s="68">
        <f t="shared" si="24"/>
        <v>0</v>
      </c>
      <c r="K53" s="68">
        <f t="shared" si="24"/>
        <v>0</v>
      </c>
      <c r="L53" s="69" t="str">
        <f t="shared" si="16"/>
        <v/>
      </c>
      <c r="N53" s="31"/>
      <c r="O53" s="35"/>
    </row>
    <row r="54" spans="1:15">
      <c r="A54" s="48" t="s">
        <v>27</v>
      </c>
      <c r="B54" s="66">
        <f t="shared" si="13"/>
        <v>0</v>
      </c>
      <c r="C54" s="66">
        <f t="shared" si="13"/>
        <v>0</v>
      </c>
      <c r="D54" s="66">
        <f t="shared" ref="D54:K54" si="25">SUM(D55:D58)</f>
        <v>0</v>
      </c>
      <c r="E54" s="66">
        <f t="shared" si="25"/>
        <v>0</v>
      </c>
      <c r="F54" s="66">
        <f t="shared" si="25"/>
        <v>0</v>
      </c>
      <c r="G54" s="66">
        <f t="shared" si="25"/>
        <v>0</v>
      </c>
      <c r="H54" s="66">
        <f t="shared" si="25"/>
        <v>0</v>
      </c>
      <c r="I54" s="66">
        <f t="shared" si="25"/>
        <v>0</v>
      </c>
      <c r="J54" s="66">
        <f t="shared" si="25"/>
        <v>0</v>
      </c>
      <c r="K54" s="66">
        <f t="shared" si="25"/>
        <v>0</v>
      </c>
      <c r="L54" s="67" t="str">
        <f t="shared" si="16"/>
        <v/>
      </c>
      <c r="N54" s="31"/>
      <c r="O54" s="35"/>
    </row>
    <row r="55" spans="1:15">
      <c r="A55" s="51" t="s">
        <v>28</v>
      </c>
      <c r="B55" s="68">
        <f t="shared" si="13"/>
        <v>0</v>
      </c>
      <c r="C55" s="68">
        <f t="shared" si="13"/>
        <v>0</v>
      </c>
      <c r="D55" s="68">
        <f t="shared" ref="D55:K58" si="26">+D143</f>
        <v>0</v>
      </c>
      <c r="E55" s="68">
        <f t="shared" si="26"/>
        <v>0</v>
      </c>
      <c r="F55" s="68">
        <f t="shared" si="26"/>
        <v>0</v>
      </c>
      <c r="G55" s="68">
        <f t="shared" si="26"/>
        <v>0</v>
      </c>
      <c r="H55" s="68">
        <f t="shared" si="26"/>
        <v>0</v>
      </c>
      <c r="I55" s="68">
        <f t="shared" si="26"/>
        <v>0</v>
      </c>
      <c r="J55" s="68">
        <f t="shared" si="26"/>
        <v>0</v>
      </c>
      <c r="K55" s="68">
        <f t="shared" si="26"/>
        <v>0</v>
      </c>
      <c r="L55" s="69" t="str">
        <f t="shared" si="16"/>
        <v/>
      </c>
      <c r="N55" s="31"/>
      <c r="O55" s="35"/>
    </row>
    <row r="56" spans="1:15">
      <c r="A56" s="51" t="s">
        <v>29</v>
      </c>
      <c r="B56" s="68">
        <f t="shared" si="13"/>
        <v>0</v>
      </c>
      <c r="C56" s="68">
        <f t="shared" si="13"/>
        <v>0</v>
      </c>
      <c r="D56" s="68">
        <f t="shared" si="26"/>
        <v>0</v>
      </c>
      <c r="E56" s="68">
        <f t="shared" si="26"/>
        <v>0</v>
      </c>
      <c r="F56" s="68">
        <f t="shared" si="26"/>
        <v>0</v>
      </c>
      <c r="G56" s="68">
        <f t="shared" si="26"/>
        <v>0</v>
      </c>
      <c r="H56" s="68">
        <f t="shared" si="26"/>
        <v>0</v>
      </c>
      <c r="I56" s="68">
        <f t="shared" si="26"/>
        <v>0</v>
      </c>
      <c r="J56" s="68">
        <f t="shared" si="26"/>
        <v>0</v>
      </c>
      <c r="K56" s="68">
        <f t="shared" si="26"/>
        <v>0</v>
      </c>
      <c r="L56" s="69" t="str">
        <f t="shared" si="16"/>
        <v/>
      </c>
      <c r="N56" s="31"/>
      <c r="O56" s="35"/>
    </row>
    <row r="57" spans="1:15" ht="0.75" customHeight="1" thickBot="1">
      <c r="A57" s="51" t="s">
        <v>30</v>
      </c>
      <c r="B57" s="68">
        <f t="shared" si="13"/>
        <v>0</v>
      </c>
      <c r="C57" s="68">
        <f t="shared" si="13"/>
        <v>0</v>
      </c>
      <c r="D57" s="68">
        <f t="shared" si="26"/>
        <v>0</v>
      </c>
      <c r="E57" s="68">
        <f t="shared" si="26"/>
        <v>0</v>
      </c>
      <c r="F57" s="68">
        <f t="shared" si="26"/>
        <v>0</v>
      </c>
      <c r="G57" s="68">
        <f t="shared" si="26"/>
        <v>0</v>
      </c>
      <c r="H57" s="68">
        <f t="shared" si="26"/>
        <v>0</v>
      </c>
      <c r="I57" s="68">
        <f t="shared" si="26"/>
        <v>0</v>
      </c>
      <c r="J57" s="68">
        <f t="shared" si="26"/>
        <v>0</v>
      </c>
      <c r="K57" s="68">
        <f t="shared" si="26"/>
        <v>0</v>
      </c>
      <c r="L57" s="69" t="str">
        <f t="shared" si="16"/>
        <v/>
      </c>
      <c r="N57" s="31"/>
      <c r="O57" s="35"/>
    </row>
    <row r="58" spans="1:15" ht="19.5" hidden="1" thickBot="1">
      <c r="A58" s="51" t="s">
        <v>31</v>
      </c>
      <c r="B58" s="68">
        <f t="shared" si="13"/>
        <v>0</v>
      </c>
      <c r="C58" s="68">
        <f t="shared" si="13"/>
        <v>0</v>
      </c>
      <c r="D58" s="68">
        <f t="shared" si="26"/>
        <v>0</v>
      </c>
      <c r="E58" s="68">
        <f t="shared" si="26"/>
        <v>0</v>
      </c>
      <c r="F58" s="68">
        <f t="shared" si="26"/>
        <v>0</v>
      </c>
      <c r="G58" s="68">
        <f t="shared" si="26"/>
        <v>0</v>
      </c>
      <c r="H58" s="68">
        <f t="shared" si="26"/>
        <v>0</v>
      </c>
      <c r="I58" s="68">
        <f t="shared" si="26"/>
        <v>0</v>
      </c>
      <c r="J58" s="68">
        <f t="shared" si="26"/>
        <v>0</v>
      </c>
      <c r="K58" s="68">
        <f t="shared" si="26"/>
        <v>0</v>
      </c>
      <c r="L58" s="70" t="str">
        <f t="shared" si="16"/>
        <v/>
      </c>
      <c r="N58" s="31"/>
      <c r="O58" s="35"/>
    </row>
    <row r="59" spans="1:15">
      <c r="A59" s="52" t="s">
        <v>32</v>
      </c>
      <c r="B59" s="71">
        <f t="shared" ref="B59:K59" si="27">+B46+B41</f>
        <v>0</v>
      </c>
      <c r="C59" s="71">
        <f t="shared" si="27"/>
        <v>0</v>
      </c>
      <c r="D59" s="71">
        <f t="shared" si="27"/>
        <v>0</v>
      </c>
      <c r="E59" s="71">
        <f t="shared" si="27"/>
        <v>0</v>
      </c>
      <c r="F59" s="71">
        <f t="shared" si="27"/>
        <v>0</v>
      </c>
      <c r="G59" s="71">
        <f t="shared" si="27"/>
        <v>0</v>
      </c>
      <c r="H59" s="71">
        <f t="shared" si="27"/>
        <v>0</v>
      </c>
      <c r="I59" s="71">
        <f t="shared" si="27"/>
        <v>0</v>
      </c>
      <c r="J59" s="71">
        <f t="shared" si="27"/>
        <v>0</v>
      </c>
      <c r="K59" s="71">
        <f t="shared" si="27"/>
        <v>0</v>
      </c>
      <c r="L59" s="72" t="str">
        <f t="shared" si="16"/>
        <v/>
      </c>
      <c r="N59" s="31"/>
      <c r="O59" s="35"/>
    </row>
    <row r="60" spans="1:1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N60" s="31"/>
      <c r="O60" s="35"/>
    </row>
    <row r="61" spans="1:15">
      <c r="A61" s="41"/>
      <c r="B61" s="41"/>
      <c r="C61" s="41"/>
      <c r="D61" s="41"/>
      <c r="E61" s="41"/>
      <c r="F61" s="41"/>
      <c r="G61" s="41"/>
      <c r="H61" s="41"/>
      <c r="I61" s="41"/>
      <c r="J61" s="55"/>
      <c r="K61" s="163" t="s">
        <v>0</v>
      </c>
      <c r="L61" s="163"/>
      <c r="N61" s="31"/>
      <c r="O61" s="35"/>
    </row>
    <row r="62" spans="1:15">
      <c r="A62" s="164" t="s">
        <v>142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N62" s="31"/>
      <c r="O62" s="35"/>
    </row>
    <row r="63" spans="1:1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165" t="s">
        <v>1</v>
      </c>
      <c r="L63" s="165"/>
      <c r="N63" s="31"/>
      <c r="O63" s="35"/>
    </row>
    <row r="64" spans="1:15">
      <c r="A64" s="166" t="s">
        <v>35</v>
      </c>
      <c r="B64" s="166"/>
      <c r="C64" s="166"/>
      <c r="D64" s="166"/>
      <c r="E64" s="167" t="s">
        <v>2</v>
      </c>
      <c r="F64" s="167"/>
      <c r="G64" s="167"/>
      <c r="H64" s="167"/>
      <c r="I64" s="167"/>
      <c r="J64" s="167"/>
      <c r="K64" s="167"/>
      <c r="L64" s="168"/>
      <c r="N64" s="31"/>
      <c r="O64" s="35"/>
    </row>
    <row r="65" spans="1:15" ht="18.75" customHeight="1">
      <c r="A65" s="171" t="str">
        <f>+A35</f>
        <v>หน่วยงาน : คณะวิทยาศาสตร์ประยุกต์</v>
      </c>
      <c r="B65" s="172"/>
      <c r="C65" s="172"/>
      <c r="D65" s="173"/>
      <c r="E65" s="162" t="s">
        <v>3</v>
      </c>
      <c r="F65" s="162"/>
      <c r="G65" s="162"/>
      <c r="H65" s="57"/>
      <c r="I65" s="57"/>
      <c r="J65" s="57"/>
      <c r="K65" s="57"/>
      <c r="L65" s="58"/>
      <c r="N65" s="31"/>
      <c r="O65" s="35"/>
    </row>
    <row r="66" spans="1:15" ht="18.75" customHeight="1">
      <c r="A66" s="43"/>
      <c r="B66" s="45"/>
      <c r="C66" s="45"/>
      <c r="D66" s="59"/>
      <c r="E66" s="150" t="s">
        <v>4</v>
      </c>
      <c r="F66" s="150"/>
      <c r="G66" s="150"/>
      <c r="H66" s="42"/>
      <c r="I66" s="42"/>
      <c r="J66" s="42"/>
      <c r="K66" s="42"/>
      <c r="L66" s="60"/>
      <c r="N66" s="31"/>
      <c r="O66" s="35"/>
    </row>
    <row r="67" spans="1:15">
      <c r="A67" s="44"/>
      <c r="B67" s="56"/>
      <c r="C67" s="56"/>
      <c r="D67" s="56"/>
      <c r="E67" s="61"/>
      <c r="F67" s="61"/>
      <c r="G67" s="61"/>
      <c r="H67" s="57"/>
      <c r="I67" s="57"/>
      <c r="J67" s="57"/>
      <c r="K67" s="57"/>
      <c r="L67" s="62"/>
      <c r="N67" s="31"/>
      <c r="O67" s="35"/>
    </row>
    <row r="68" spans="1:15">
      <c r="A68" s="54" t="s">
        <v>5</v>
      </c>
      <c r="B68" s="45"/>
      <c r="C68" s="45"/>
      <c r="D68" s="45"/>
      <c r="E68" s="42"/>
      <c r="F68" s="42"/>
      <c r="G68" s="42"/>
      <c r="H68" s="42"/>
      <c r="I68" s="42"/>
      <c r="J68" s="42"/>
      <c r="K68" s="42"/>
      <c r="L68" s="42"/>
      <c r="N68" s="31"/>
      <c r="O68" s="35"/>
    </row>
    <row r="69" spans="1:15">
      <c r="A69" s="46" t="s">
        <v>6</v>
      </c>
      <c r="B69" s="169" t="s">
        <v>7</v>
      </c>
      <c r="C69" s="170"/>
      <c r="D69" s="169" t="s">
        <v>8</v>
      </c>
      <c r="E69" s="170"/>
      <c r="F69" s="169" t="s">
        <v>9</v>
      </c>
      <c r="G69" s="170"/>
      <c r="H69" s="169" t="s">
        <v>10</v>
      </c>
      <c r="I69" s="170"/>
      <c r="J69" s="169" t="s">
        <v>11</v>
      </c>
      <c r="K69" s="170"/>
      <c r="L69" s="63" t="s">
        <v>12</v>
      </c>
      <c r="N69" s="31"/>
      <c r="O69" s="35"/>
    </row>
    <row r="70" spans="1:15">
      <c r="A70" s="47"/>
      <c r="B70" s="64" t="s">
        <v>13</v>
      </c>
      <c r="C70" s="64" t="s">
        <v>14</v>
      </c>
      <c r="D70" s="64" t="s">
        <v>13</v>
      </c>
      <c r="E70" s="64" t="s">
        <v>14</v>
      </c>
      <c r="F70" s="64" t="s">
        <v>13</v>
      </c>
      <c r="G70" s="64" t="s">
        <v>14</v>
      </c>
      <c r="H70" s="64" t="s">
        <v>13</v>
      </c>
      <c r="I70" s="64" t="s">
        <v>14</v>
      </c>
      <c r="J70" s="64" t="s">
        <v>13</v>
      </c>
      <c r="K70" s="64" t="s">
        <v>14</v>
      </c>
      <c r="L70" s="65" t="s">
        <v>15</v>
      </c>
      <c r="N70" s="31"/>
      <c r="O70" s="35"/>
    </row>
    <row r="71" spans="1:15">
      <c r="A71" s="48" t="s">
        <v>16</v>
      </c>
      <c r="B71" s="66">
        <f t="shared" ref="B71:C86" si="28">+D71+F71+H71+J71</f>
        <v>0</v>
      </c>
      <c r="C71" s="66">
        <f t="shared" si="28"/>
        <v>0</v>
      </c>
      <c r="D71" s="66">
        <f t="shared" ref="D71:K71" si="29">SUM(D72:D74)</f>
        <v>0</v>
      </c>
      <c r="E71" s="66">
        <f t="shared" si="29"/>
        <v>0</v>
      </c>
      <c r="F71" s="66">
        <f t="shared" si="29"/>
        <v>0</v>
      </c>
      <c r="G71" s="66">
        <f t="shared" si="29"/>
        <v>0</v>
      </c>
      <c r="H71" s="66">
        <f t="shared" si="29"/>
        <v>0</v>
      </c>
      <c r="I71" s="66">
        <f t="shared" si="29"/>
        <v>0</v>
      </c>
      <c r="J71" s="66">
        <f t="shared" si="29"/>
        <v>0</v>
      </c>
      <c r="K71" s="66">
        <f t="shared" si="29"/>
        <v>0</v>
      </c>
      <c r="L71" s="67" t="str">
        <f>IF(C71&gt;0,FIXED(C71/B71*100,2),"")</f>
        <v/>
      </c>
      <c r="N71" s="31"/>
      <c r="O71" s="35"/>
    </row>
    <row r="72" spans="1:15">
      <c r="A72" s="49" t="s">
        <v>17</v>
      </c>
      <c r="B72" s="68">
        <f t="shared" si="28"/>
        <v>0</v>
      </c>
      <c r="C72" s="68">
        <f t="shared" si="28"/>
        <v>0</v>
      </c>
      <c r="D72" s="68">
        <f t="shared" ref="D72:K74" si="30">+D160+D189</f>
        <v>0</v>
      </c>
      <c r="E72" s="68">
        <f t="shared" si="30"/>
        <v>0</v>
      </c>
      <c r="F72" s="68">
        <f t="shared" si="30"/>
        <v>0</v>
      </c>
      <c r="G72" s="68">
        <f t="shared" si="30"/>
        <v>0</v>
      </c>
      <c r="H72" s="68">
        <f t="shared" si="30"/>
        <v>0</v>
      </c>
      <c r="I72" s="68">
        <f t="shared" si="30"/>
        <v>0</v>
      </c>
      <c r="J72" s="68">
        <f t="shared" si="30"/>
        <v>0</v>
      </c>
      <c r="K72" s="68">
        <f t="shared" si="30"/>
        <v>0</v>
      </c>
      <c r="L72" s="69" t="str">
        <f t="shared" ref="L72:L87" si="31">IF(C72&gt;0,FIXED(C72/B72*100,2),"")</f>
        <v/>
      </c>
      <c r="N72" s="31"/>
      <c r="O72" s="35"/>
    </row>
    <row r="73" spans="1:15">
      <c r="A73" s="49" t="s">
        <v>18</v>
      </c>
      <c r="B73" s="68">
        <f t="shared" si="28"/>
        <v>0</v>
      </c>
      <c r="C73" s="68">
        <f t="shared" si="28"/>
        <v>0</v>
      </c>
      <c r="D73" s="68">
        <f t="shared" si="30"/>
        <v>0</v>
      </c>
      <c r="E73" s="68">
        <f t="shared" si="30"/>
        <v>0</v>
      </c>
      <c r="F73" s="68">
        <f t="shared" si="30"/>
        <v>0</v>
      </c>
      <c r="G73" s="68">
        <f t="shared" si="30"/>
        <v>0</v>
      </c>
      <c r="H73" s="68">
        <f t="shared" si="30"/>
        <v>0</v>
      </c>
      <c r="I73" s="68">
        <f t="shared" si="30"/>
        <v>0</v>
      </c>
      <c r="J73" s="68">
        <f t="shared" si="30"/>
        <v>0</v>
      </c>
      <c r="K73" s="68">
        <f t="shared" si="30"/>
        <v>0</v>
      </c>
      <c r="L73" s="69" t="str">
        <f t="shared" si="31"/>
        <v/>
      </c>
      <c r="N73" s="31"/>
      <c r="O73" s="35"/>
    </row>
    <row r="74" spans="1:15">
      <c r="A74" s="49" t="s">
        <v>140</v>
      </c>
      <c r="B74" s="68">
        <f t="shared" si="28"/>
        <v>0</v>
      </c>
      <c r="C74" s="68">
        <f t="shared" si="28"/>
        <v>0</v>
      </c>
      <c r="D74" s="68">
        <f t="shared" si="30"/>
        <v>0</v>
      </c>
      <c r="E74" s="68">
        <f t="shared" si="30"/>
        <v>0</v>
      </c>
      <c r="F74" s="68">
        <f t="shared" si="30"/>
        <v>0</v>
      </c>
      <c r="G74" s="68">
        <f t="shared" si="30"/>
        <v>0</v>
      </c>
      <c r="H74" s="68">
        <f t="shared" si="30"/>
        <v>0</v>
      </c>
      <c r="I74" s="68">
        <f t="shared" si="30"/>
        <v>0</v>
      </c>
      <c r="J74" s="68">
        <f t="shared" si="30"/>
        <v>0</v>
      </c>
      <c r="K74" s="68">
        <f t="shared" si="30"/>
        <v>0</v>
      </c>
      <c r="L74" s="69" t="str">
        <f t="shared" si="31"/>
        <v/>
      </c>
      <c r="N74" s="31"/>
      <c r="O74" s="35"/>
    </row>
    <row r="75" spans="1:15">
      <c r="A75" s="48" t="s">
        <v>19</v>
      </c>
      <c r="B75" s="66">
        <f t="shared" si="28"/>
        <v>0</v>
      </c>
      <c r="C75" s="66">
        <f t="shared" si="28"/>
        <v>0</v>
      </c>
      <c r="D75" s="66">
        <f t="shared" ref="D75:K75" si="32">+D76</f>
        <v>0</v>
      </c>
      <c r="E75" s="66">
        <f t="shared" si="32"/>
        <v>0</v>
      </c>
      <c r="F75" s="66">
        <f t="shared" si="32"/>
        <v>0</v>
      </c>
      <c r="G75" s="66">
        <f t="shared" si="32"/>
        <v>0</v>
      </c>
      <c r="H75" s="66">
        <f t="shared" si="32"/>
        <v>0</v>
      </c>
      <c r="I75" s="66">
        <f t="shared" si="32"/>
        <v>0</v>
      </c>
      <c r="J75" s="66">
        <f t="shared" si="32"/>
        <v>0</v>
      </c>
      <c r="K75" s="66">
        <f t="shared" si="32"/>
        <v>0</v>
      </c>
      <c r="L75" s="67" t="str">
        <f t="shared" si="31"/>
        <v/>
      </c>
      <c r="N75" s="31"/>
      <c r="O75" s="35"/>
    </row>
    <row r="76" spans="1:15">
      <c r="A76" s="48" t="s">
        <v>20</v>
      </c>
      <c r="B76" s="66">
        <f t="shared" si="28"/>
        <v>0</v>
      </c>
      <c r="C76" s="66">
        <f t="shared" si="28"/>
        <v>0</v>
      </c>
      <c r="D76" s="66">
        <f t="shared" ref="D76:K76" si="33">+D77+D80+D81+D84</f>
        <v>0</v>
      </c>
      <c r="E76" s="66">
        <f t="shared" si="33"/>
        <v>0</v>
      </c>
      <c r="F76" s="66">
        <f t="shared" si="33"/>
        <v>0</v>
      </c>
      <c r="G76" s="66">
        <f t="shared" si="33"/>
        <v>0</v>
      </c>
      <c r="H76" s="66">
        <f t="shared" si="33"/>
        <v>0</v>
      </c>
      <c r="I76" s="66">
        <f t="shared" si="33"/>
        <v>0</v>
      </c>
      <c r="J76" s="66">
        <f t="shared" si="33"/>
        <v>0</v>
      </c>
      <c r="K76" s="66">
        <f t="shared" si="33"/>
        <v>0</v>
      </c>
      <c r="L76" s="67" t="str">
        <f t="shared" si="31"/>
        <v/>
      </c>
      <c r="N76" s="31"/>
      <c r="O76" s="35"/>
    </row>
    <row r="77" spans="1:15">
      <c r="A77" s="48" t="s">
        <v>21</v>
      </c>
      <c r="B77" s="66">
        <f t="shared" si="28"/>
        <v>0</v>
      </c>
      <c r="C77" s="66">
        <f t="shared" si="28"/>
        <v>0</v>
      </c>
      <c r="D77" s="66">
        <f t="shared" ref="D77:K77" si="34">+D78+D79</f>
        <v>0</v>
      </c>
      <c r="E77" s="66">
        <f t="shared" si="34"/>
        <v>0</v>
      </c>
      <c r="F77" s="66">
        <f t="shared" si="34"/>
        <v>0</v>
      </c>
      <c r="G77" s="66">
        <f t="shared" si="34"/>
        <v>0</v>
      </c>
      <c r="H77" s="66">
        <f t="shared" si="34"/>
        <v>0</v>
      </c>
      <c r="I77" s="66">
        <f t="shared" si="34"/>
        <v>0</v>
      </c>
      <c r="J77" s="66">
        <f t="shared" si="34"/>
        <v>0</v>
      </c>
      <c r="K77" s="66">
        <f t="shared" si="34"/>
        <v>0</v>
      </c>
      <c r="L77" s="67" t="str">
        <f t="shared" si="31"/>
        <v/>
      </c>
      <c r="N77" s="31"/>
      <c r="O77" s="35"/>
    </row>
    <row r="78" spans="1:15">
      <c r="A78" s="49" t="s">
        <v>22</v>
      </c>
      <c r="B78" s="68">
        <f t="shared" si="28"/>
        <v>0</v>
      </c>
      <c r="C78" s="68">
        <f t="shared" si="28"/>
        <v>0</v>
      </c>
      <c r="D78" s="68">
        <f t="shared" ref="D78:K79" si="35">+D166+D195</f>
        <v>0</v>
      </c>
      <c r="E78" s="68">
        <f t="shared" si="35"/>
        <v>0</v>
      </c>
      <c r="F78" s="68">
        <f t="shared" si="35"/>
        <v>0</v>
      </c>
      <c r="G78" s="68">
        <f t="shared" si="35"/>
        <v>0</v>
      </c>
      <c r="H78" s="68">
        <f t="shared" si="35"/>
        <v>0</v>
      </c>
      <c r="I78" s="68">
        <f t="shared" si="35"/>
        <v>0</v>
      </c>
      <c r="J78" s="68">
        <f t="shared" si="35"/>
        <v>0</v>
      </c>
      <c r="K78" s="68">
        <f t="shared" si="35"/>
        <v>0</v>
      </c>
      <c r="L78" s="69" t="str">
        <f t="shared" si="31"/>
        <v/>
      </c>
      <c r="N78" s="31"/>
      <c r="O78" s="35"/>
    </row>
    <row r="79" spans="1:15">
      <c r="A79" s="50" t="s">
        <v>23</v>
      </c>
      <c r="B79" s="68">
        <f t="shared" si="28"/>
        <v>0</v>
      </c>
      <c r="C79" s="68">
        <f t="shared" si="28"/>
        <v>0</v>
      </c>
      <c r="D79" s="68">
        <f t="shared" si="35"/>
        <v>0</v>
      </c>
      <c r="E79" s="68">
        <f t="shared" si="35"/>
        <v>0</v>
      </c>
      <c r="F79" s="68">
        <f t="shared" si="35"/>
        <v>0</v>
      </c>
      <c r="G79" s="68">
        <f t="shared" si="35"/>
        <v>0</v>
      </c>
      <c r="H79" s="68">
        <f t="shared" si="35"/>
        <v>0</v>
      </c>
      <c r="I79" s="68">
        <f t="shared" si="35"/>
        <v>0</v>
      </c>
      <c r="J79" s="68">
        <f t="shared" si="35"/>
        <v>0</v>
      </c>
      <c r="K79" s="68">
        <f t="shared" si="35"/>
        <v>0</v>
      </c>
      <c r="L79" s="69" t="str">
        <f t="shared" si="31"/>
        <v/>
      </c>
      <c r="N79" s="31"/>
      <c r="O79" s="35"/>
    </row>
    <row r="80" spans="1:15" ht="37.5">
      <c r="A80" s="49" t="s">
        <v>141</v>
      </c>
      <c r="B80" s="68">
        <f t="shared" si="28"/>
        <v>0</v>
      </c>
      <c r="C80" s="68">
        <f t="shared" si="28"/>
        <v>0</v>
      </c>
      <c r="D80" s="68">
        <f>+D168+D226</f>
        <v>0</v>
      </c>
      <c r="E80" s="68">
        <f t="shared" ref="E80:K80" si="36">+E168+E226</f>
        <v>0</v>
      </c>
      <c r="F80" s="68">
        <f t="shared" si="36"/>
        <v>0</v>
      </c>
      <c r="G80" s="68">
        <f t="shared" si="36"/>
        <v>0</v>
      </c>
      <c r="H80" s="68">
        <f t="shared" si="36"/>
        <v>0</v>
      </c>
      <c r="I80" s="68">
        <f t="shared" si="36"/>
        <v>0</v>
      </c>
      <c r="J80" s="68">
        <f t="shared" si="36"/>
        <v>0</v>
      </c>
      <c r="K80" s="68">
        <f t="shared" si="36"/>
        <v>0</v>
      </c>
      <c r="L80" s="69" t="str">
        <f t="shared" si="31"/>
        <v/>
      </c>
      <c r="N80" s="31"/>
      <c r="O80" s="35"/>
    </row>
    <row r="81" spans="1:15">
      <c r="A81" s="48" t="s">
        <v>24</v>
      </c>
      <c r="B81" s="66">
        <f t="shared" si="28"/>
        <v>0</v>
      </c>
      <c r="C81" s="66">
        <f t="shared" si="28"/>
        <v>0</v>
      </c>
      <c r="D81" s="66">
        <f t="shared" ref="D81:K81" si="37">+D82+D83</f>
        <v>0</v>
      </c>
      <c r="E81" s="66">
        <f t="shared" si="37"/>
        <v>0</v>
      </c>
      <c r="F81" s="66">
        <f t="shared" si="37"/>
        <v>0</v>
      </c>
      <c r="G81" s="66">
        <f t="shared" si="37"/>
        <v>0</v>
      </c>
      <c r="H81" s="66">
        <f t="shared" si="37"/>
        <v>0</v>
      </c>
      <c r="I81" s="66">
        <f t="shared" si="37"/>
        <v>0</v>
      </c>
      <c r="J81" s="66">
        <f t="shared" si="37"/>
        <v>0</v>
      </c>
      <c r="K81" s="66">
        <f t="shared" si="37"/>
        <v>0</v>
      </c>
      <c r="L81" s="67" t="str">
        <f t="shared" si="31"/>
        <v/>
      </c>
      <c r="N81" s="31"/>
      <c r="O81" s="35"/>
    </row>
    <row r="82" spans="1:15">
      <c r="A82" s="51" t="s">
        <v>25</v>
      </c>
      <c r="B82" s="68">
        <f t="shared" si="28"/>
        <v>0</v>
      </c>
      <c r="C82" s="68">
        <f t="shared" si="28"/>
        <v>0</v>
      </c>
      <c r="D82" s="68">
        <f>+D228</f>
        <v>0</v>
      </c>
      <c r="E82" s="68">
        <f t="shared" ref="E82:K82" si="38">+E228</f>
        <v>0</v>
      </c>
      <c r="F82" s="68">
        <f t="shared" si="38"/>
        <v>0</v>
      </c>
      <c r="G82" s="68">
        <f t="shared" si="38"/>
        <v>0</v>
      </c>
      <c r="H82" s="68">
        <f t="shared" si="38"/>
        <v>0</v>
      </c>
      <c r="I82" s="68">
        <f t="shared" si="38"/>
        <v>0</v>
      </c>
      <c r="J82" s="68">
        <f t="shared" si="38"/>
        <v>0</v>
      </c>
      <c r="K82" s="68">
        <f t="shared" si="38"/>
        <v>0</v>
      </c>
      <c r="L82" s="69" t="str">
        <f t="shared" si="31"/>
        <v/>
      </c>
      <c r="N82" s="31"/>
      <c r="O82" s="35"/>
    </row>
    <row r="83" spans="1:15">
      <c r="A83" s="51" t="s">
        <v>26</v>
      </c>
      <c r="B83" s="68">
        <f t="shared" si="28"/>
        <v>0</v>
      </c>
      <c r="C83" s="68">
        <f t="shared" si="28"/>
        <v>0</v>
      </c>
      <c r="D83" s="68">
        <f>+D229</f>
        <v>0</v>
      </c>
      <c r="E83" s="68">
        <f t="shared" ref="E83:K83" si="39">+E229</f>
        <v>0</v>
      </c>
      <c r="F83" s="68">
        <f t="shared" si="39"/>
        <v>0</v>
      </c>
      <c r="G83" s="68">
        <f t="shared" si="39"/>
        <v>0</v>
      </c>
      <c r="H83" s="68">
        <f t="shared" si="39"/>
        <v>0</v>
      </c>
      <c r="I83" s="68">
        <f t="shared" si="39"/>
        <v>0</v>
      </c>
      <c r="J83" s="68">
        <f t="shared" si="39"/>
        <v>0</v>
      </c>
      <c r="K83" s="68">
        <f t="shared" si="39"/>
        <v>0</v>
      </c>
      <c r="L83" s="69" t="str">
        <f t="shared" si="31"/>
        <v/>
      </c>
      <c r="N83" s="31"/>
      <c r="O83" s="31"/>
    </row>
    <row r="84" spans="1:15">
      <c r="A84" s="48" t="s">
        <v>27</v>
      </c>
      <c r="B84" s="66">
        <f t="shared" si="28"/>
        <v>0</v>
      </c>
      <c r="C84" s="66">
        <f t="shared" si="28"/>
        <v>0</v>
      </c>
      <c r="D84" s="66">
        <f t="shared" ref="D84:K84" si="40">SUM(D85:D86)</f>
        <v>0</v>
      </c>
      <c r="E84" s="66">
        <f t="shared" si="40"/>
        <v>0</v>
      </c>
      <c r="F84" s="66">
        <f t="shared" si="40"/>
        <v>0</v>
      </c>
      <c r="G84" s="66">
        <f t="shared" si="40"/>
        <v>0</v>
      </c>
      <c r="H84" s="66">
        <f t="shared" si="40"/>
        <v>0</v>
      </c>
      <c r="I84" s="66">
        <f t="shared" si="40"/>
        <v>0</v>
      </c>
      <c r="J84" s="66">
        <f t="shared" si="40"/>
        <v>0</v>
      </c>
      <c r="K84" s="66">
        <f t="shared" si="40"/>
        <v>0</v>
      </c>
      <c r="L84" s="67" t="str">
        <f t="shared" si="31"/>
        <v/>
      </c>
      <c r="N84" s="31"/>
      <c r="O84" s="31"/>
    </row>
    <row r="85" spans="1:15" ht="37.5">
      <c r="A85" s="51" t="s">
        <v>79</v>
      </c>
      <c r="B85" s="68">
        <f t="shared" si="28"/>
        <v>0</v>
      </c>
      <c r="C85" s="68">
        <f t="shared" si="28"/>
        <v>0</v>
      </c>
      <c r="D85" s="68">
        <f t="shared" ref="D85:K86" si="41">+D173+D202</f>
        <v>0</v>
      </c>
      <c r="E85" s="68">
        <f t="shared" si="41"/>
        <v>0</v>
      </c>
      <c r="F85" s="68">
        <f t="shared" si="41"/>
        <v>0</v>
      </c>
      <c r="G85" s="68">
        <f t="shared" si="41"/>
        <v>0</v>
      </c>
      <c r="H85" s="68">
        <f t="shared" si="41"/>
        <v>0</v>
      </c>
      <c r="I85" s="68">
        <f t="shared" si="41"/>
        <v>0</v>
      </c>
      <c r="J85" s="68">
        <f t="shared" si="41"/>
        <v>0</v>
      </c>
      <c r="K85" s="68">
        <f t="shared" si="41"/>
        <v>0</v>
      </c>
      <c r="L85" s="69" t="str">
        <f t="shared" si="31"/>
        <v/>
      </c>
      <c r="N85" s="31"/>
      <c r="O85" s="31"/>
    </row>
    <row r="86" spans="1:15" ht="19.5" thickBot="1">
      <c r="A86" s="51" t="s">
        <v>29</v>
      </c>
      <c r="B86" s="68">
        <f t="shared" si="28"/>
        <v>0</v>
      </c>
      <c r="C86" s="68">
        <f t="shared" si="28"/>
        <v>0</v>
      </c>
      <c r="D86" s="68">
        <f t="shared" si="41"/>
        <v>0</v>
      </c>
      <c r="E86" s="68">
        <f t="shared" si="41"/>
        <v>0</v>
      </c>
      <c r="F86" s="68">
        <f t="shared" si="41"/>
        <v>0</v>
      </c>
      <c r="G86" s="68">
        <f t="shared" si="41"/>
        <v>0</v>
      </c>
      <c r="H86" s="68">
        <f t="shared" si="41"/>
        <v>0</v>
      </c>
      <c r="I86" s="68">
        <f t="shared" si="41"/>
        <v>0</v>
      </c>
      <c r="J86" s="68">
        <f t="shared" si="41"/>
        <v>0</v>
      </c>
      <c r="K86" s="68">
        <f t="shared" si="41"/>
        <v>0</v>
      </c>
      <c r="L86" s="69" t="str">
        <f t="shared" si="31"/>
        <v/>
      </c>
      <c r="N86" s="31"/>
      <c r="O86" s="31"/>
    </row>
    <row r="87" spans="1:15">
      <c r="A87" s="52" t="s">
        <v>32</v>
      </c>
      <c r="B87" s="71">
        <f t="shared" ref="B87:K87" si="42">+B76+B71</f>
        <v>0</v>
      </c>
      <c r="C87" s="71">
        <f t="shared" si="42"/>
        <v>0</v>
      </c>
      <c r="D87" s="71">
        <f t="shared" si="42"/>
        <v>0</v>
      </c>
      <c r="E87" s="71">
        <f t="shared" si="42"/>
        <v>0</v>
      </c>
      <c r="F87" s="71">
        <f t="shared" si="42"/>
        <v>0</v>
      </c>
      <c r="G87" s="71">
        <f t="shared" si="42"/>
        <v>0</v>
      </c>
      <c r="H87" s="71">
        <f t="shared" si="42"/>
        <v>0</v>
      </c>
      <c r="I87" s="71">
        <f t="shared" si="42"/>
        <v>0</v>
      </c>
      <c r="J87" s="71">
        <f t="shared" si="42"/>
        <v>0</v>
      </c>
      <c r="K87" s="71">
        <f t="shared" si="42"/>
        <v>0</v>
      </c>
      <c r="L87" s="72" t="str">
        <f t="shared" si="31"/>
        <v/>
      </c>
      <c r="N87" s="31"/>
      <c r="O87" s="31"/>
    </row>
    <row r="88" spans="1:15" ht="9.75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N88" s="31"/>
      <c r="O88" s="31"/>
    </row>
    <row r="89" spans="1:15">
      <c r="A89" s="41"/>
      <c r="B89" s="41"/>
      <c r="C89" s="41"/>
      <c r="D89" s="41"/>
      <c r="E89" s="41"/>
      <c r="F89" s="41"/>
      <c r="G89" s="41"/>
      <c r="H89" s="41"/>
      <c r="I89" s="41"/>
      <c r="J89" s="55"/>
      <c r="K89" s="163" t="s">
        <v>0</v>
      </c>
      <c r="L89" s="163"/>
      <c r="N89" s="31"/>
      <c r="O89" s="31"/>
    </row>
    <row r="90" spans="1:15">
      <c r="A90" s="164" t="s">
        <v>142</v>
      </c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N90" s="31"/>
      <c r="O90" s="31"/>
    </row>
    <row r="91" spans="1:1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165" t="s">
        <v>1</v>
      </c>
      <c r="L91" s="165"/>
      <c r="N91" s="31"/>
      <c r="O91" s="31"/>
    </row>
    <row r="92" spans="1:15">
      <c r="A92" s="166" t="s">
        <v>36</v>
      </c>
      <c r="B92" s="166"/>
      <c r="C92" s="166"/>
      <c r="D92" s="166"/>
      <c r="E92" s="167" t="s">
        <v>2</v>
      </c>
      <c r="F92" s="167"/>
      <c r="G92" s="167"/>
      <c r="H92" s="167"/>
      <c r="I92" s="167"/>
      <c r="J92" s="167"/>
      <c r="K92" s="167"/>
      <c r="L92" s="168"/>
      <c r="N92" s="31"/>
      <c r="O92" s="31"/>
    </row>
    <row r="93" spans="1:15" ht="18.75" customHeight="1">
      <c r="A93" s="171" t="str">
        <f>+A65</f>
        <v>หน่วยงาน : คณะวิทยาศาสตร์ประยุกต์</v>
      </c>
      <c r="B93" s="172"/>
      <c r="C93" s="172"/>
      <c r="D93" s="173"/>
      <c r="E93" s="162" t="s">
        <v>3</v>
      </c>
      <c r="F93" s="162"/>
      <c r="G93" s="162"/>
      <c r="H93" s="57"/>
      <c r="I93" s="57"/>
      <c r="J93" s="57"/>
      <c r="K93" s="57"/>
      <c r="L93" s="58"/>
      <c r="N93" s="31"/>
      <c r="O93" s="31"/>
    </row>
    <row r="94" spans="1:15" ht="18.75" customHeight="1">
      <c r="A94" s="43"/>
      <c r="B94" s="45"/>
      <c r="C94" s="45"/>
      <c r="D94" s="59"/>
      <c r="E94" s="150" t="s">
        <v>4</v>
      </c>
      <c r="F94" s="150"/>
      <c r="G94" s="150"/>
      <c r="H94" s="42"/>
      <c r="I94" s="42"/>
      <c r="J94" s="42"/>
      <c r="K94" s="42"/>
      <c r="L94" s="60"/>
      <c r="N94" s="31"/>
      <c r="O94" s="31"/>
    </row>
    <row r="95" spans="1:15">
      <c r="A95" s="44"/>
      <c r="B95" s="56"/>
      <c r="C95" s="56"/>
      <c r="D95" s="56"/>
      <c r="E95" s="61"/>
      <c r="F95" s="61"/>
      <c r="G95" s="61"/>
      <c r="H95" s="57"/>
      <c r="I95" s="57"/>
      <c r="J95" s="57"/>
      <c r="K95" s="57"/>
      <c r="L95" s="62"/>
      <c r="N95" s="31"/>
      <c r="O95" s="31"/>
    </row>
    <row r="96" spans="1:15">
      <c r="A96" s="54" t="s">
        <v>5</v>
      </c>
      <c r="B96" s="45"/>
      <c r="C96" s="45"/>
      <c r="D96" s="45"/>
      <c r="E96" s="42"/>
      <c r="F96" s="42"/>
      <c r="G96" s="42"/>
      <c r="H96" s="42"/>
      <c r="I96" s="42"/>
      <c r="J96" s="42"/>
      <c r="K96" s="42"/>
      <c r="L96" s="42"/>
      <c r="N96" s="31"/>
      <c r="O96" s="31"/>
    </row>
    <row r="97" spans="1:15">
      <c r="A97" s="46" t="s">
        <v>6</v>
      </c>
      <c r="B97" s="169" t="s">
        <v>7</v>
      </c>
      <c r="C97" s="170"/>
      <c r="D97" s="169" t="s">
        <v>8</v>
      </c>
      <c r="E97" s="170"/>
      <c r="F97" s="169" t="s">
        <v>9</v>
      </c>
      <c r="G97" s="170"/>
      <c r="H97" s="169" t="s">
        <v>10</v>
      </c>
      <c r="I97" s="170"/>
      <c r="J97" s="169" t="s">
        <v>11</v>
      </c>
      <c r="K97" s="170"/>
      <c r="L97" s="63" t="s">
        <v>12</v>
      </c>
      <c r="N97" s="31"/>
      <c r="O97" s="31"/>
    </row>
    <row r="98" spans="1:15">
      <c r="A98" s="47"/>
      <c r="B98" s="64" t="s">
        <v>13</v>
      </c>
      <c r="C98" s="64" t="s">
        <v>14</v>
      </c>
      <c r="D98" s="64" t="s">
        <v>13</v>
      </c>
      <c r="E98" s="64" t="s">
        <v>14</v>
      </c>
      <c r="F98" s="64" t="s">
        <v>13</v>
      </c>
      <c r="G98" s="64" t="s">
        <v>14</v>
      </c>
      <c r="H98" s="64" t="s">
        <v>13</v>
      </c>
      <c r="I98" s="64" t="s">
        <v>14</v>
      </c>
      <c r="J98" s="64" t="s">
        <v>13</v>
      </c>
      <c r="K98" s="64" t="s">
        <v>14</v>
      </c>
      <c r="L98" s="65" t="s">
        <v>15</v>
      </c>
      <c r="N98" s="31"/>
      <c r="O98" s="31"/>
    </row>
    <row r="99" spans="1:15">
      <c r="A99" s="48" t="s">
        <v>16</v>
      </c>
      <c r="B99" s="66">
        <f t="shared" ref="B99:C116" si="43">+D99+F99+H99+J99</f>
        <v>0</v>
      </c>
      <c r="C99" s="66">
        <f t="shared" si="43"/>
        <v>0</v>
      </c>
      <c r="D99" s="66">
        <f t="shared" ref="D99:K99" si="44">SUM(D100:D102)</f>
        <v>0</v>
      </c>
      <c r="E99" s="66">
        <f t="shared" si="44"/>
        <v>0</v>
      </c>
      <c r="F99" s="66">
        <f t="shared" si="44"/>
        <v>0</v>
      </c>
      <c r="G99" s="66">
        <f t="shared" si="44"/>
        <v>0</v>
      </c>
      <c r="H99" s="66">
        <f t="shared" si="44"/>
        <v>0</v>
      </c>
      <c r="I99" s="66">
        <f t="shared" si="44"/>
        <v>0</v>
      </c>
      <c r="J99" s="66">
        <f t="shared" si="44"/>
        <v>0</v>
      </c>
      <c r="K99" s="66">
        <f t="shared" si="44"/>
        <v>0</v>
      </c>
      <c r="L99" s="67" t="str">
        <f>IF(C99&gt;0,FIXED(C99/B99*100,2),"")</f>
        <v/>
      </c>
      <c r="N99" s="31"/>
      <c r="O99" s="31"/>
    </row>
    <row r="100" spans="1:15">
      <c r="A100" s="49" t="s">
        <v>17</v>
      </c>
      <c r="B100" s="68">
        <f t="shared" si="43"/>
        <v>0</v>
      </c>
      <c r="C100" s="68">
        <f t="shared" si="43"/>
        <v>0</v>
      </c>
      <c r="D100" s="68"/>
      <c r="E100" s="68"/>
      <c r="F100" s="68"/>
      <c r="G100" s="68"/>
      <c r="H100" s="68"/>
      <c r="I100" s="68"/>
      <c r="J100" s="68"/>
      <c r="K100" s="68"/>
      <c r="L100" s="69" t="str">
        <f t="shared" ref="L100:L117" si="45">IF(C100&gt;0,FIXED(C100/B100*100,2),"")</f>
        <v/>
      </c>
      <c r="N100" s="31"/>
      <c r="O100" s="31"/>
    </row>
    <row r="101" spans="1:15">
      <c r="A101" s="49" t="s">
        <v>18</v>
      </c>
      <c r="B101" s="68">
        <f t="shared" si="43"/>
        <v>0</v>
      </c>
      <c r="C101" s="68">
        <f t="shared" si="43"/>
        <v>0</v>
      </c>
      <c r="D101" s="68"/>
      <c r="E101" s="68"/>
      <c r="F101" s="68"/>
      <c r="G101" s="68"/>
      <c r="H101" s="68"/>
      <c r="I101" s="68"/>
      <c r="J101" s="68"/>
      <c r="K101" s="68"/>
      <c r="L101" s="69" t="str">
        <f t="shared" si="45"/>
        <v/>
      </c>
      <c r="N101" s="31"/>
      <c r="O101" s="31"/>
    </row>
    <row r="102" spans="1:15">
      <c r="A102" s="49" t="s">
        <v>140</v>
      </c>
      <c r="B102" s="68">
        <f t="shared" si="43"/>
        <v>0</v>
      </c>
      <c r="C102" s="68">
        <f t="shared" si="43"/>
        <v>0</v>
      </c>
      <c r="D102" s="68"/>
      <c r="E102" s="68"/>
      <c r="F102" s="68"/>
      <c r="G102" s="68"/>
      <c r="H102" s="68"/>
      <c r="I102" s="68"/>
      <c r="J102" s="68"/>
      <c r="K102" s="68"/>
      <c r="L102" s="69" t="str">
        <f t="shared" si="45"/>
        <v/>
      </c>
      <c r="N102" s="31"/>
      <c r="O102" s="31"/>
    </row>
    <row r="103" spans="1:15">
      <c r="A103" s="48" t="s">
        <v>19</v>
      </c>
      <c r="B103" s="66">
        <f t="shared" si="43"/>
        <v>0</v>
      </c>
      <c r="C103" s="66">
        <f t="shared" si="43"/>
        <v>0</v>
      </c>
      <c r="D103" s="66">
        <f t="shared" ref="D103:K103" si="46">+D104</f>
        <v>0</v>
      </c>
      <c r="E103" s="66">
        <f t="shared" si="46"/>
        <v>0</v>
      </c>
      <c r="F103" s="66">
        <f t="shared" si="46"/>
        <v>0</v>
      </c>
      <c r="G103" s="66">
        <f t="shared" si="46"/>
        <v>0</v>
      </c>
      <c r="H103" s="66">
        <f t="shared" si="46"/>
        <v>0</v>
      </c>
      <c r="I103" s="66">
        <f t="shared" si="46"/>
        <v>0</v>
      </c>
      <c r="J103" s="66">
        <f t="shared" si="46"/>
        <v>0</v>
      </c>
      <c r="K103" s="66">
        <f t="shared" si="46"/>
        <v>0</v>
      </c>
      <c r="L103" s="67" t="str">
        <f t="shared" si="45"/>
        <v/>
      </c>
      <c r="N103" s="31"/>
      <c r="O103" s="31"/>
    </row>
    <row r="104" spans="1:15">
      <c r="A104" s="48" t="s">
        <v>20</v>
      </c>
      <c r="B104" s="66">
        <f t="shared" si="43"/>
        <v>0</v>
      </c>
      <c r="C104" s="66">
        <f t="shared" si="43"/>
        <v>0</v>
      </c>
      <c r="D104" s="66">
        <f t="shared" ref="D104:K104" si="47">+D105+D108+D109+D112</f>
        <v>0</v>
      </c>
      <c r="E104" s="66">
        <f t="shared" si="47"/>
        <v>0</v>
      </c>
      <c r="F104" s="66">
        <f t="shared" si="47"/>
        <v>0</v>
      </c>
      <c r="G104" s="66">
        <f t="shared" si="47"/>
        <v>0</v>
      </c>
      <c r="H104" s="66">
        <f t="shared" si="47"/>
        <v>0</v>
      </c>
      <c r="I104" s="66">
        <f t="shared" si="47"/>
        <v>0</v>
      </c>
      <c r="J104" s="66">
        <f t="shared" si="47"/>
        <v>0</v>
      </c>
      <c r="K104" s="66">
        <f t="shared" si="47"/>
        <v>0</v>
      </c>
      <c r="L104" s="67" t="str">
        <f t="shared" si="45"/>
        <v/>
      </c>
      <c r="N104" s="31"/>
      <c r="O104" s="31"/>
    </row>
    <row r="105" spans="1:15">
      <c r="A105" s="48" t="s">
        <v>21</v>
      </c>
      <c r="B105" s="66">
        <f t="shared" si="43"/>
        <v>0</v>
      </c>
      <c r="C105" s="66">
        <f t="shared" si="43"/>
        <v>0</v>
      </c>
      <c r="D105" s="66">
        <f t="shared" ref="D105:K105" si="48">+D106+D107</f>
        <v>0</v>
      </c>
      <c r="E105" s="66">
        <f t="shared" si="48"/>
        <v>0</v>
      </c>
      <c r="F105" s="66">
        <f t="shared" si="48"/>
        <v>0</v>
      </c>
      <c r="G105" s="66">
        <f t="shared" si="48"/>
        <v>0</v>
      </c>
      <c r="H105" s="66">
        <f t="shared" si="48"/>
        <v>0</v>
      </c>
      <c r="I105" s="66">
        <f t="shared" si="48"/>
        <v>0</v>
      </c>
      <c r="J105" s="66">
        <f t="shared" si="48"/>
        <v>0</v>
      </c>
      <c r="K105" s="66">
        <f t="shared" si="48"/>
        <v>0</v>
      </c>
      <c r="L105" s="67" t="str">
        <f t="shared" si="45"/>
        <v/>
      </c>
      <c r="N105" s="31"/>
      <c r="O105" s="31"/>
    </row>
    <row r="106" spans="1:15">
      <c r="A106" s="49" t="s">
        <v>22</v>
      </c>
      <c r="B106" s="68">
        <f t="shared" si="43"/>
        <v>0</v>
      </c>
      <c r="C106" s="68">
        <f t="shared" si="43"/>
        <v>0</v>
      </c>
      <c r="D106" s="68"/>
      <c r="E106" s="68"/>
      <c r="F106" s="68"/>
      <c r="G106" s="68"/>
      <c r="H106" s="68"/>
      <c r="I106" s="68"/>
      <c r="J106" s="68"/>
      <c r="K106" s="68"/>
      <c r="L106" s="69" t="str">
        <f t="shared" si="45"/>
        <v/>
      </c>
      <c r="N106" s="31"/>
      <c r="O106" s="31"/>
    </row>
    <row r="107" spans="1:15">
      <c r="A107" s="50" t="s">
        <v>23</v>
      </c>
      <c r="B107" s="68">
        <f t="shared" si="43"/>
        <v>0</v>
      </c>
      <c r="C107" s="68">
        <f t="shared" si="43"/>
        <v>0</v>
      </c>
      <c r="D107" s="68"/>
      <c r="E107" s="68"/>
      <c r="F107" s="68"/>
      <c r="G107" s="68"/>
      <c r="H107" s="68"/>
      <c r="I107" s="68"/>
      <c r="J107" s="68"/>
      <c r="K107" s="68"/>
      <c r="L107" s="69" t="str">
        <f t="shared" si="45"/>
        <v/>
      </c>
      <c r="N107" s="31"/>
      <c r="O107" s="31"/>
    </row>
    <row r="108" spans="1:15" ht="37.5">
      <c r="A108" s="49" t="s">
        <v>141</v>
      </c>
      <c r="B108" s="68">
        <f t="shared" si="43"/>
        <v>0</v>
      </c>
      <c r="C108" s="68">
        <f t="shared" si="43"/>
        <v>0</v>
      </c>
      <c r="D108" s="68"/>
      <c r="E108" s="68"/>
      <c r="F108" s="68"/>
      <c r="G108" s="68"/>
      <c r="H108" s="68"/>
      <c r="I108" s="68"/>
      <c r="J108" s="68"/>
      <c r="K108" s="68"/>
      <c r="L108" s="69" t="str">
        <f t="shared" si="45"/>
        <v/>
      </c>
      <c r="N108" s="31"/>
      <c r="O108" s="31"/>
    </row>
    <row r="109" spans="1:15">
      <c r="A109" s="48" t="s">
        <v>24</v>
      </c>
      <c r="B109" s="66">
        <f t="shared" si="43"/>
        <v>0</v>
      </c>
      <c r="C109" s="66">
        <f t="shared" si="43"/>
        <v>0</v>
      </c>
      <c r="D109" s="66">
        <f t="shared" ref="D109:K109" si="49">+D110+D111</f>
        <v>0</v>
      </c>
      <c r="E109" s="66">
        <f t="shared" si="49"/>
        <v>0</v>
      </c>
      <c r="F109" s="66">
        <f t="shared" si="49"/>
        <v>0</v>
      </c>
      <c r="G109" s="66">
        <f t="shared" si="49"/>
        <v>0</v>
      </c>
      <c r="H109" s="66">
        <f t="shared" si="49"/>
        <v>0</v>
      </c>
      <c r="I109" s="66">
        <f t="shared" si="49"/>
        <v>0</v>
      </c>
      <c r="J109" s="66">
        <f t="shared" si="49"/>
        <v>0</v>
      </c>
      <c r="K109" s="66">
        <f t="shared" si="49"/>
        <v>0</v>
      </c>
      <c r="L109" s="67" t="str">
        <f t="shared" si="45"/>
        <v/>
      </c>
      <c r="N109" s="31"/>
      <c r="O109" s="31"/>
    </row>
    <row r="110" spans="1:15">
      <c r="A110" s="51" t="s">
        <v>25</v>
      </c>
      <c r="B110" s="68">
        <f t="shared" si="43"/>
        <v>0</v>
      </c>
      <c r="C110" s="68">
        <f t="shared" si="43"/>
        <v>0</v>
      </c>
      <c r="D110" s="68"/>
      <c r="E110" s="68"/>
      <c r="F110" s="68"/>
      <c r="G110" s="68"/>
      <c r="H110" s="68"/>
      <c r="I110" s="68"/>
      <c r="J110" s="68"/>
      <c r="K110" s="68"/>
      <c r="L110" s="69" t="str">
        <f t="shared" si="45"/>
        <v/>
      </c>
      <c r="N110" s="31"/>
      <c r="O110" s="31"/>
    </row>
    <row r="111" spans="1:15">
      <c r="A111" s="51" t="s">
        <v>26</v>
      </c>
      <c r="B111" s="68">
        <f t="shared" si="43"/>
        <v>0</v>
      </c>
      <c r="C111" s="68">
        <f t="shared" si="43"/>
        <v>0</v>
      </c>
      <c r="D111" s="68"/>
      <c r="E111" s="68"/>
      <c r="F111" s="68"/>
      <c r="G111" s="68"/>
      <c r="H111" s="68"/>
      <c r="I111" s="68"/>
      <c r="J111" s="68"/>
      <c r="K111" s="68"/>
      <c r="L111" s="69" t="str">
        <f t="shared" si="45"/>
        <v/>
      </c>
      <c r="N111" s="31"/>
      <c r="O111" s="31"/>
    </row>
    <row r="112" spans="1:15">
      <c r="A112" s="48" t="s">
        <v>27</v>
      </c>
      <c r="B112" s="66">
        <f t="shared" si="43"/>
        <v>0</v>
      </c>
      <c r="C112" s="66">
        <f t="shared" si="43"/>
        <v>0</v>
      </c>
      <c r="D112" s="66">
        <f t="shared" ref="D112:K112" si="50">SUM(D113:D116)</f>
        <v>0</v>
      </c>
      <c r="E112" s="66">
        <f t="shared" si="50"/>
        <v>0</v>
      </c>
      <c r="F112" s="66">
        <f t="shared" si="50"/>
        <v>0</v>
      </c>
      <c r="G112" s="66">
        <f t="shared" si="50"/>
        <v>0</v>
      </c>
      <c r="H112" s="66">
        <f t="shared" si="50"/>
        <v>0</v>
      </c>
      <c r="I112" s="66">
        <f t="shared" si="50"/>
        <v>0</v>
      </c>
      <c r="J112" s="66">
        <f t="shared" si="50"/>
        <v>0</v>
      </c>
      <c r="K112" s="66">
        <f t="shared" si="50"/>
        <v>0</v>
      </c>
      <c r="L112" s="67" t="str">
        <f t="shared" si="45"/>
        <v/>
      </c>
      <c r="N112" s="31"/>
      <c r="O112" s="31"/>
    </row>
    <row r="113" spans="1:15">
      <c r="A113" s="51" t="s">
        <v>80</v>
      </c>
      <c r="B113" s="68">
        <f t="shared" si="43"/>
        <v>0</v>
      </c>
      <c r="C113" s="68">
        <f t="shared" si="43"/>
        <v>0</v>
      </c>
      <c r="D113" s="68"/>
      <c r="E113" s="68"/>
      <c r="F113" s="68"/>
      <c r="G113" s="68"/>
      <c r="H113" s="68"/>
      <c r="I113" s="68"/>
      <c r="J113" s="68"/>
      <c r="K113" s="68"/>
      <c r="L113" s="69" t="str">
        <f t="shared" si="45"/>
        <v/>
      </c>
      <c r="N113" s="31"/>
      <c r="O113" s="31"/>
    </row>
    <row r="114" spans="1:15">
      <c r="A114" s="51" t="s">
        <v>29</v>
      </c>
      <c r="B114" s="68">
        <f t="shared" si="43"/>
        <v>0</v>
      </c>
      <c r="C114" s="68">
        <f t="shared" si="43"/>
        <v>0</v>
      </c>
      <c r="D114" s="68"/>
      <c r="E114" s="68"/>
      <c r="F114" s="68"/>
      <c r="G114" s="68"/>
      <c r="H114" s="68"/>
      <c r="I114" s="68"/>
      <c r="J114" s="68"/>
      <c r="K114" s="68"/>
      <c r="L114" s="69" t="str">
        <f t="shared" si="45"/>
        <v/>
      </c>
      <c r="N114" s="31"/>
      <c r="O114" s="31"/>
    </row>
    <row r="115" spans="1:15" ht="0.75" customHeight="1" thickBot="1">
      <c r="A115" s="51" t="s">
        <v>30</v>
      </c>
      <c r="B115" s="68">
        <f t="shared" si="43"/>
        <v>0</v>
      </c>
      <c r="C115" s="68">
        <f t="shared" si="43"/>
        <v>0</v>
      </c>
      <c r="D115" s="68"/>
      <c r="E115" s="68"/>
      <c r="F115" s="68"/>
      <c r="G115" s="68"/>
      <c r="H115" s="68"/>
      <c r="I115" s="68"/>
      <c r="J115" s="68"/>
      <c r="K115" s="68"/>
      <c r="L115" s="69" t="str">
        <f t="shared" si="45"/>
        <v/>
      </c>
      <c r="N115" s="31"/>
      <c r="O115" s="31"/>
    </row>
    <row r="116" spans="1:15" ht="19.5" hidden="1" thickBot="1">
      <c r="A116" s="51" t="s">
        <v>31</v>
      </c>
      <c r="B116" s="68">
        <f t="shared" si="43"/>
        <v>0</v>
      </c>
      <c r="C116" s="68">
        <f t="shared" si="43"/>
        <v>0</v>
      </c>
      <c r="D116" s="68"/>
      <c r="E116" s="68"/>
      <c r="F116" s="68"/>
      <c r="G116" s="68"/>
      <c r="H116" s="68"/>
      <c r="I116" s="68"/>
      <c r="J116" s="68"/>
      <c r="K116" s="68"/>
      <c r="L116" s="70" t="str">
        <f t="shared" si="45"/>
        <v/>
      </c>
      <c r="N116" s="31"/>
      <c r="O116" s="31"/>
    </row>
    <row r="117" spans="1:15">
      <c r="A117" s="52" t="s">
        <v>32</v>
      </c>
      <c r="B117" s="71">
        <f t="shared" ref="B117:K117" si="51">+B104+B99</f>
        <v>0</v>
      </c>
      <c r="C117" s="71">
        <f t="shared" si="51"/>
        <v>0</v>
      </c>
      <c r="D117" s="71">
        <f t="shared" si="51"/>
        <v>0</v>
      </c>
      <c r="E117" s="71">
        <f t="shared" si="51"/>
        <v>0</v>
      </c>
      <c r="F117" s="71">
        <f t="shared" si="51"/>
        <v>0</v>
      </c>
      <c r="G117" s="71">
        <f t="shared" si="51"/>
        <v>0</v>
      </c>
      <c r="H117" s="71">
        <f t="shared" si="51"/>
        <v>0</v>
      </c>
      <c r="I117" s="71">
        <f t="shared" si="51"/>
        <v>0</v>
      </c>
      <c r="J117" s="71">
        <f t="shared" si="51"/>
        <v>0</v>
      </c>
      <c r="K117" s="71">
        <f t="shared" si="51"/>
        <v>0</v>
      </c>
      <c r="L117" s="72" t="str">
        <f t="shared" si="45"/>
        <v/>
      </c>
      <c r="N117" s="31"/>
      <c r="O117" s="31"/>
    </row>
    <row r="118" spans="1:1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N118" s="31"/>
      <c r="O118" s="31"/>
    </row>
    <row r="119" spans="1:15">
      <c r="A119" s="41"/>
      <c r="B119" s="41"/>
      <c r="C119" s="41"/>
      <c r="D119" s="41"/>
      <c r="E119" s="41"/>
      <c r="F119" s="41"/>
      <c r="G119" s="41"/>
      <c r="H119" s="41"/>
      <c r="I119" s="41"/>
      <c r="J119" s="55"/>
      <c r="K119" s="163" t="s">
        <v>0</v>
      </c>
      <c r="L119" s="163"/>
      <c r="N119" s="31"/>
      <c r="O119" s="31"/>
    </row>
    <row r="120" spans="1:15">
      <c r="A120" s="164" t="s">
        <v>142</v>
      </c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N120" s="31"/>
      <c r="O120" s="31"/>
    </row>
    <row r="121" spans="1:1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165" t="s">
        <v>1</v>
      </c>
      <c r="L121" s="165"/>
      <c r="N121" s="31"/>
      <c r="O121" s="31"/>
    </row>
    <row r="122" spans="1:15">
      <c r="A122" s="166" t="str">
        <f>+A34</f>
        <v>แผนงาน : บริหารการศึกษา</v>
      </c>
      <c r="B122" s="166"/>
      <c r="C122" s="166"/>
      <c r="D122" s="166"/>
      <c r="E122" s="167" t="s">
        <v>2</v>
      </c>
      <c r="F122" s="167"/>
      <c r="G122" s="167"/>
      <c r="H122" s="167"/>
      <c r="I122" s="167"/>
      <c r="J122" s="167"/>
      <c r="K122" s="167"/>
      <c r="L122" s="168"/>
      <c r="N122" s="31"/>
      <c r="O122" s="31"/>
    </row>
    <row r="123" spans="1:15">
      <c r="A123" s="171" t="str">
        <f>+A93</f>
        <v>หน่วยงาน : คณะวิทยาศาสตร์ประยุกต์</v>
      </c>
      <c r="B123" s="172"/>
      <c r="C123" s="172"/>
      <c r="D123" s="173"/>
      <c r="E123" s="174" t="s">
        <v>3</v>
      </c>
      <c r="F123" s="174"/>
      <c r="G123" s="174"/>
      <c r="H123" s="57"/>
      <c r="I123" s="57"/>
      <c r="J123" s="57"/>
      <c r="K123" s="57"/>
      <c r="L123" s="58"/>
      <c r="N123" s="31"/>
      <c r="O123" s="31"/>
    </row>
    <row r="124" spans="1:15">
      <c r="A124" s="43" t="s">
        <v>38</v>
      </c>
      <c r="B124" s="45"/>
      <c r="C124" s="45"/>
      <c r="D124" s="59"/>
      <c r="E124" s="175" t="s">
        <v>4</v>
      </c>
      <c r="F124" s="175"/>
      <c r="G124" s="175"/>
      <c r="H124" s="42"/>
      <c r="I124" s="42"/>
      <c r="J124" s="42"/>
      <c r="K124" s="42"/>
      <c r="L124" s="60"/>
      <c r="N124" s="31"/>
      <c r="O124" s="31"/>
    </row>
    <row r="125" spans="1:15">
      <c r="A125" s="44"/>
      <c r="B125" s="56"/>
      <c r="C125" s="56"/>
      <c r="D125" s="56"/>
      <c r="E125" s="61"/>
      <c r="F125" s="61"/>
      <c r="G125" s="61"/>
      <c r="H125" s="57"/>
      <c r="I125" s="57"/>
      <c r="J125" s="57"/>
      <c r="K125" s="57"/>
      <c r="L125" s="62"/>
      <c r="N125" s="31"/>
      <c r="O125" s="31"/>
    </row>
    <row r="126" spans="1:15">
      <c r="A126" s="54" t="s">
        <v>5</v>
      </c>
      <c r="B126" s="45"/>
      <c r="C126" s="45"/>
      <c r="D126" s="45"/>
      <c r="E126" s="42"/>
      <c r="F126" s="42"/>
      <c r="G126" s="42"/>
      <c r="H126" s="42"/>
      <c r="I126" s="42"/>
      <c r="J126" s="42"/>
      <c r="K126" s="42"/>
      <c r="L126" s="42"/>
      <c r="N126" s="31"/>
      <c r="O126" s="31"/>
    </row>
    <row r="127" spans="1:15">
      <c r="A127" s="46" t="s">
        <v>6</v>
      </c>
      <c r="B127" s="169" t="s">
        <v>7</v>
      </c>
      <c r="C127" s="170"/>
      <c r="D127" s="169" t="s">
        <v>8</v>
      </c>
      <c r="E127" s="170"/>
      <c r="F127" s="169" t="s">
        <v>9</v>
      </c>
      <c r="G127" s="170"/>
      <c r="H127" s="169" t="s">
        <v>10</v>
      </c>
      <c r="I127" s="170"/>
      <c r="J127" s="169" t="s">
        <v>11</v>
      </c>
      <c r="K127" s="170"/>
      <c r="L127" s="63" t="s">
        <v>12</v>
      </c>
      <c r="N127" s="31"/>
      <c r="O127" s="31"/>
    </row>
    <row r="128" spans="1:15">
      <c r="A128" s="47"/>
      <c r="B128" s="64" t="s">
        <v>13</v>
      </c>
      <c r="C128" s="64" t="s">
        <v>14</v>
      </c>
      <c r="D128" s="64" t="s">
        <v>13</v>
      </c>
      <c r="E128" s="64" t="s">
        <v>14</v>
      </c>
      <c r="F128" s="64" t="s">
        <v>13</v>
      </c>
      <c r="G128" s="64" t="s">
        <v>14</v>
      </c>
      <c r="H128" s="64" t="s">
        <v>13</v>
      </c>
      <c r="I128" s="64" t="s">
        <v>14</v>
      </c>
      <c r="J128" s="64" t="s">
        <v>13</v>
      </c>
      <c r="K128" s="64" t="s">
        <v>14</v>
      </c>
      <c r="L128" s="65" t="s">
        <v>15</v>
      </c>
      <c r="N128" s="31"/>
      <c r="O128" s="31"/>
    </row>
    <row r="129" spans="1:15">
      <c r="A129" s="48" t="s">
        <v>16</v>
      </c>
      <c r="B129" s="66">
        <f>+D129+F129+H129+J129</f>
        <v>0</v>
      </c>
      <c r="C129" s="66">
        <f>+E129+G129+I129+K129</f>
        <v>0</v>
      </c>
      <c r="D129" s="66">
        <f t="shared" ref="D129:K129" si="52">SUM(D130:D132)</f>
        <v>0</v>
      </c>
      <c r="E129" s="66">
        <f t="shared" si="52"/>
        <v>0</v>
      </c>
      <c r="F129" s="66">
        <f t="shared" si="52"/>
        <v>0</v>
      </c>
      <c r="G129" s="66">
        <f t="shared" si="52"/>
        <v>0</v>
      </c>
      <c r="H129" s="66">
        <f t="shared" si="52"/>
        <v>0</v>
      </c>
      <c r="I129" s="66">
        <f t="shared" si="52"/>
        <v>0</v>
      </c>
      <c r="J129" s="66">
        <f t="shared" si="52"/>
        <v>0</v>
      </c>
      <c r="K129" s="66">
        <f t="shared" si="52"/>
        <v>0</v>
      </c>
      <c r="L129" s="67" t="str">
        <f>IF(C129&gt;0,FIXED(C129/B129*100,2),"")</f>
        <v/>
      </c>
      <c r="N129" s="31"/>
      <c r="O129" s="31"/>
    </row>
    <row r="130" spans="1:15">
      <c r="A130" s="49" t="s">
        <v>17</v>
      </c>
      <c r="B130" s="68">
        <f t="shared" ref="B130:C146" si="53">+D130+F130+H130+J130</f>
        <v>0</v>
      </c>
      <c r="C130" s="68">
        <f t="shared" si="53"/>
        <v>0</v>
      </c>
      <c r="D130" s="25">
        <f>+N130/4-(N130*0.001)</f>
        <v>0</v>
      </c>
      <c r="E130" s="25"/>
      <c r="F130" s="25">
        <f>+D130</f>
        <v>0</v>
      </c>
      <c r="G130" s="25"/>
      <c r="H130" s="25">
        <f>+(N130-D130-F130)/2</f>
        <v>0</v>
      </c>
      <c r="I130" s="25"/>
      <c r="J130" s="25">
        <f>+N130-D130-F130-H130</f>
        <v>0</v>
      </c>
      <c r="K130" s="25"/>
      <c r="L130" s="37" t="str">
        <f>IF(C130&gt;0,FIXED(C130/B130*100,2),"")</f>
        <v/>
      </c>
      <c r="N130" s="31"/>
      <c r="O130" s="31"/>
    </row>
    <row r="131" spans="1:15">
      <c r="A131" s="49" t="s">
        <v>18</v>
      </c>
      <c r="B131" s="68">
        <f t="shared" si="53"/>
        <v>0</v>
      </c>
      <c r="C131" s="68">
        <f t="shared" si="53"/>
        <v>0</v>
      </c>
      <c r="D131" s="25">
        <f>+N131/4-(N131*0.001)</f>
        <v>0</v>
      </c>
      <c r="E131" s="25"/>
      <c r="F131" s="25">
        <f>+D131</f>
        <v>0</v>
      </c>
      <c r="G131" s="25"/>
      <c r="H131" s="25">
        <f>+(N131-D131-F131)/2</f>
        <v>0</v>
      </c>
      <c r="I131" s="25"/>
      <c r="J131" s="25">
        <f>+N131-D131-F131-H131</f>
        <v>0</v>
      </c>
      <c r="K131" s="25"/>
      <c r="L131" s="37" t="str">
        <f>IF(C131&gt;0,FIXED(C131/B131*100,2),"")</f>
        <v/>
      </c>
      <c r="N131" s="31"/>
      <c r="O131" s="31"/>
    </row>
    <row r="132" spans="1:15">
      <c r="A132" s="49" t="s">
        <v>140</v>
      </c>
      <c r="B132" s="68">
        <f t="shared" si="53"/>
        <v>0</v>
      </c>
      <c r="C132" s="68">
        <f t="shared" si="53"/>
        <v>0</v>
      </c>
      <c r="D132" s="25">
        <f>+N132/4-(N132*0.001)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+N132-D132-F132-H132</f>
        <v>0</v>
      </c>
      <c r="K132" s="25"/>
      <c r="L132" s="37" t="str">
        <f>IF(C132&gt;0,FIXED(C132/B132*100,2),"")</f>
        <v/>
      </c>
      <c r="N132" s="31"/>
      <c r="O132" s="31"/>
    </row>
    <row r="133" spans="1:15">
      <c r="A133" s="48" t="s">
        <v>19</v>
      </c>
      <c r="B133" s="66">
        <f t="shared" si="53"/>
        <v>0</v>
      </c>
      <c r="C133" s="66">
        <f t="shared" si="53"/>
        <v>0</v>
      </c>
      <c r="D133" s="66">
        <f t="shared" ref="D133:K133" si="54">+D134</f>
        <v>0</v>
      </c>
      <c r="E133" s="66">
        <f t="shared" si="54"/>
        <v>0</v>
      </c>
      <c r="F133" s="66">
        <f t="shared" si="54"/>
        <v>0</v>
      </c>
      <c r="G133" s="66">
        <f t="shared" si="54"/>
        <v>0</v>
      </c>
      <c r="H133" s="66">
        <f t="shared" si="54"/>
        <v>0</v>
      </c>
      <c r="I133" s="66">
        <f t="shared" si="54"/>
        <v>0</v>
      </c>
      <c r="J133" s="66">
        <f t="shared" si="54"/>
        <v>0</v>
      </c>
      <c r="K133" s="66">
        <f t="shared" si="54"/>
        <v>0</v>
      </c>
      <c r="L133" s="67" t="str">
        <f t="shared" ref="L133:L147" si="55">IF(C133&gt;0,FIXED(C133/B133*100,2),"")</f>
        <v/>
      </c>
      <c r="N133" s="31"/>
      <c r="O133" s="31"/>
    </row>
    <row r="134" spans="1:15">
      <c r="A134" s="48" t="s">
        <v>20</v>
      </c>
      <c r="B134" s="66">
        <f t="shared" si="53"/>
        <v>0</v>
      </c>
      <c r="C134" s="66">
        <f t="shared" si="53"/>
        <v>0</v>
      </c>
      <c r="D134" s="66">
        <f t="shared" ref="D134:K134" si="56">+D135+D138+D139+D142</f>
        <v>0</v>
      </c>
      <c r="E134" s="66">
        <f t="shared" si="56"/>
        <v>0</v>
      </c>
      <c r="F134" s="66">
        <f t="shared" si="56"/>
        <v>0</v>
      </c>
      <c r="G134" s="66">
        <f t="shared" si="56"/>
        <v>0</v>
      </c>
      <c r="H134" s="66">
        <f t="shared" si="56"/>
        <v>0</v>
      </c>
      <c r="I134" s="66">
        <f t="shared" si="56"/>
        <v>0</v>
      </c>
      <c r="J134" s="66">
        <f t="shared" si="56"/>
        <v>0</v>
      </c>
      <c r="K134" s="66">
        <f t="shared" si="56"/>
        <v>0</v>
      </c>
      <c r="L134" s="67" t="str">
        <f t="shared" si="55"/>
        <v/>
      </c>
      <c r="N134" s="31"/>
      <c r="O134" s="31"/>
    </row>
    <row r="135" spans="1:15">
      <c r="A135" s="48" t="s">
        <v>21</v>
      </c>
      <c r="B135" s="66">
        <f t="shared" si="53"/>
        <v>0</v>
      </c>
      <c r="C135" s="66">
        <f t="shared" si="53"/>
        <v>0</v>
      </c>
      <c r="D135" s="66">
        <f t="shared" ref="D135:K135" si="57">+D136+D137</f>
        <v>0</v>
      </c>
      <c r="E135" s="66">
        <f t="shared" si="57"/>
        <v>0</v>
      </c>
      <c r="F135" s="66">
        <f t="shared" si="57"/>
        <v>0</v>
      </c>
      <c r="G135" s="66">
        <f t="shared" si="57"/>
        <v>0</v>
      </c>
      <c r="H135" s="66">
        <f t="shared" si="57"/>
        <v>0</v>
      </c>
      <c r="I135" s="66">
        <f t="shared" si="57"/>
        <v>0</v>
      </c>
      <c r="J135" s="66">
        <f t="shared" si="57"/>
        <v>0</v>
      </c>
      <c r="K135" s="66">
        <f t="shared" si="57"/>
        <v>0</v>
      </c>
      <c r="L135" s="67" t="str">
        <f t="shared" si="55"/>
        <v/>
      </c>
      <c r="N135" s="31"/>
      <c r="O135" s="31"/>
    </row>
    <row r="136" spans="1:15">
      <c r="A136" s="49" t="s">
        <v>22</v>
      </c>
      <c r="B136" s="68">
        <f t="shared" si="53"/>
        <v>0</v>
      </c>
      <c r="C136" s="68">
        <f t="shared" si="53"/>
        <v>0</v>
      </c>
      <c r="D136" s="25">
        <f>+N136/4-(N136*0.001)</f>
        <v>0</v>
      </c>
      <c r="E136" s="25"/>
      <c r="F136" s="25">
        <f>+D136</f>
        <v>0</v>
      </c>
      <c r="G136" s="25"/>
      <c r="H136" s="25">
        <f>+(N136-D136-F136)/2</f>
        <v>0</v>
      </c>
      <c r="I136" s="25"/>
      <c r="J136" s="25">
        <f>+N136-D136-F136-H136</f>
        <v>0</v>
      </c>
      <c r="K136" s="25"/>
      <c r="L136" s="37" t="str">
        <f t="shared" si="55"/>
        <v/>
      </c>
      <c r="N136" s="31"/>
      <c r="O136" s="31"/>
    </row>
    <row r="137" spans="1:15">
      <c r="A137" s="50" t="s">
        <v>23</v>
      </c>
      <c r="B137" s="68">
        <f t="shared" si="53"/>
        <v>0</v>
      </c>
      <c r="C137" s="68">
        <f t="shared" si="53"/>
        <v>0</v>
      </c>
      <c r="D137" s="68"/>
      <c r="E137" s="68"/>
      <c r="F137" s="68"/>
      <c r="G137" s="68"/>
      <c r="H137" s="68"/>
      <c r="I137" s="68"/>
      <c r="J137" s="68"/>
      <c r="K137" s="73"/>
      <c r="L137" s="69" t="str">
        <f t="shared" si="55"/>
        <v/>
      </c>
      <c r="N137" s="31"/>
      <c r="O137" s="31"/>
    </row>
    <row r="138" spans="1:15" ht="37.5">
      <c r="A138" s="49" t="s">
        <v>141</v>
      </c>
      <c r="B138" s="68">
        <f t="shared" si="53"/>
        <v>0</v>
      </c>
      <c r="C138" s="68">
        <f t="shared" si="53"/>
        <v>0</v>
      </c>
      <c r="D138" s="25">
        <f>+N138*0.15</f>
        <v>0</v>
      </c>
      <c r="E138" s="25"/>
      <c r="F138" s="25">
        <f>+N138*0.3</f>
        <v>0</v>
      </c>
      <c r="G138" s="25"/>
      <c r="H138" s="25">
        <f>+N138*0.3</f>
        <v>0</v>
      </c>
      <c r="I138" s="25"/>
      <c r="J138" s="25">
        <f>+N138-D138-F138-H138</f>
        <v>0</v>
      </c>
      <c r="K138" s="68"/>
      <c r="L138" s="69" t="str">
        <f t="shared" si="55"/>
        <v/>
      </c>
      <c r="N138" s="31"/>
      <c r="O138" s="31"/>
    </row>
    <row r="139" spans="1:15">
      <c r="A139" s="48" t="s">
        <v>24</v>
      </c>
      <c r="B139" s="66">
        <f t="shared" si="53"/>
        <v>0</v>
      </c>
      <c r="C139" s="66">
        <f t="shared" si="53"/>
        <v>0</v>
      </c>
      <c r="D139" s="66">
        <f t="shared" ref="D139:K139" si="58">+D140+D141</f>
        <v>0</v>
      </c>
      <c r="E139" s="66">
        <f t="shared" si="58"/>
        <v>0</v>
      </c>
      <c r="F139" s="66">
        <f t="shared" si="58"/>
        <v>0</v>
      </c>
      <c r="G139" s="66">
        <f t="shared" si="58"/>
        <v>0</v>
      </c>
      <c r="H139" s="66">
        <f t="shared" si="58"/>
        <v>0</v>
      </c>
      <c r="I139" s="66">
        <f t="shared" si="58"/>
        <v>0</v>
      </c>
      <c r="J139" s="66">
        <f t="shared" si="58"/>
        <v>0</v>
      </c>
      <c r="K139" s="66">
        <f t="shared" si="58"/>
        <v>0</v>
      </c>
      <c r="L139" s="67" t="str">
        <f t="shared" si="55"/>
        <v/>
      </c>
      <c r="N139" s="31"/>
      <c r="O139" s="31"/>
    </row>
    <row r="140" spans="1:15">
      <c r="A140" s="51" t="s">
        <v>25</v>
      </c>
      <c r="B140" s="68">
        <f t="shared" si="53"/>
        <v>0</v>
      </c>
      <c r="C140" s="68">
        <f t="shared" si="53"/>
        <v>0</v>
      </c>
      <c r="D140" s="73"/>
      <c r="E140" s="73"/>
      <c r="F140" s="73"/>
      <c r="G140" s="73"/>
      <c r="H140" s="73"/>
      <c r="I140" s="73"/>
      <c r="J140" s="73"/>
      <c r="K140" s="73"/>
      <c r="L140" s="69" t="str">
        <f t="shared" si="55"/>
        <v/>
      </c>
      <c r="N140" s="31"/>
      <c r="O140" s="31"/>
    </row>
    <row r="141" spans="1:15">
      <c r="A141" s="51" t="s">
        <v>26</v>
      </c>
      <c r="B141" s="68">
        <f t="shared" si="53"/>
        <v>0</v>
      </c>
      <c r="C141" s="68">
        <f t="shared" si="53"/>
        <v>0</v>
      </c>
      <c r="D141" s="73"/>
      <c r="E141" s="73"/>
      <c r="F141" s="73"/>
      <c r="G141" s="73"/>
      <c r="H141" s="73"/>
      <c r="I141" s="73"/>
      <c r="J141" s="73"/>
      <c r="K141" s="73"/>
      <c r="L141" s="69" t="str">
        <f t="shared" si="55"/>
        <v/>
      </c>
      <c r="N141" s="31"/>
      <c r="O141" s="31"/>
    </row>
    <row r="142" spans="1:15">
      <c r="A142" s="48" t="s">
        <v>27</v>
      </c>
      <c r="B142" s="66">
        <f t="shared" si="53"/>
        <v>0</v>
      </c>
      <c r="C142" s="66">
        <f t="shared" si="53"/>
        <v>0</v>
      </c>
      <c r="D142" s="66">
        <f t="shared" ref="D142:K142" si="59">SUM(D143:D146)</f>
        <v>0</v>
      </c>
      <c r="E142" s="66">
        <f t="shared" si="59"/>
        <v>0</v>
      </c>
      <c r="F142" s="66">
        <f t="shared" si="59"/>
        <v>0</v>
      </c>
      <c r="G142" s="66">
        <f t="shared" si="59"/>
        <v>0</v>
      </c>
      <c r="H142" s="66">
        <f t="shared" si="59"/>
        <v>0</v>
      </c>
      <c r="I142" s="66">
        <f t="shared" si="59"/>
        <v>0</v>
      </c>
      <c r="J142" s="66">
        <f t="shared" si="59"/>
        <v>0</v>
      </c>
      <c r="K142" s="66">
        <f t="shared" si="59"/>
        <v>0</v>
      </c>
      <c r="L142" s="67" t="str">
        <f t="shared" si="55"/>
        <v/>
      </c>
      <c r="N142" s="31"/>
      <c r="O142" s="31"/>
    </row>
    <row r="143" spans="1:15">
      <c r="A143" s="51" t="s">
        <v>28</v>
      </c>
      <c r="B143" s="68">
        <f t="shared" si="53"/>
        <v>0</v>
      </c>
      <c r="C143" s="68">
        <f t="shared" si="53"/>
        <v>0</v>
      </c>
      <c r="D143" s="68"/>
      <c r="E143" s="68"/>
      <c r="F143" s="68"/>
      <c r="G143" s="68"/>
      <c r="H143" s="68"/>
      <c r="I143" s="68"/>
      <c r="J143" s="68"/>
      <c r="K143" s="68"/>
      <c r="L143" s="69" t="str">
        <f t="shared" si="55"/>
        <v/>
      </c>
      <c r="N143" s="31"/>
      <c r="O143" s="31"/>
    </row>
    <row r="144" spans="1:15">
      <c r="A144" s="51" t="s">
        <v>29</v>
      </c>
      <c r="B144" s="68">
        <f t="shared" si="53"/>
        <v>0</v>
      </c>
      <c r="C144" s="68">
        <f t="shared" si="53"/>
        <v>0</v>
      </c>
      <c r="D144" s="68"/>
      <c r="E144" s="68"/>
      <c r="F144" s="68"/>
      <c r="G144" s="68"/>
      <c r="H144" s="68"/>
      <c r="I144" s="68"/>
      <c r="J144" s="68"/>
      <c r="K144" s="68"/>
      <c r="L144" s="69" t="str">
        <f t="shared" si="55"/>
        <v/>
      </c>
      <c r="N144" s="31"/>
      <c r="O144" s="31"/>
    </row>
    <row r="145" spans="1:15" ht="33" customHeight="1" thickBot="1">
      <c r="A145" s="51" t="s">
        <v>30</v>
      </c>
      <c r="B145" s="68">
        <f t="shared" si="53"/>
        <v>0</v>
      </c>
      <c r="C145" s="68">
        <f t="shared" si="53"/>
        <v>0</v>
      </c>
      <c r="D145" s="68"/>
      <c r="E145" s="68"/>
      <c r="F145" s="68"/>
      <c r="G145" s="68"/>
      <c r="H145" s="68"/>
      <c r="I145" s="68"/>
      <c r="J145" s="68"/>
      <c r="K145" s="68"/>
      <c r="L145" s="69" t="str">
        <f t="shared" si="55"/>
        <v/>
      </c>
      <c r="N145" s="31"/>
      <c r="O145" s="31"/>
    </row>
    <row r="146" spans="1:15" ht="19.5" hidden="1" thickBot="1">
      <c r="A146" s="51" t="s">
        <v>31</v>
      </c>
      <c r="B146" s="68">
        <f t="shared" si="53"/>
        <v>0</v>
      </c>
      <c r="C146" s="68">
        <f t="shared" si="53"/>
        <v>0</v>
      </c>
      <c r="D146" s="68"/>
      <c r="E146" s="68"/>
      <c r="F146" s="68"/>
      <c r="G146" s="68"/>
      <c r="H146" s="68"/>
      <c r="I146" s="68"/>
      <c r="J146" s="68"/>
      <c r="K146" s="68"/>
      <c r="L146" s="70" t="str">
        <f t="shared" si="55"/>
        <v/>
      </c>
      <c r="N146" s="31"/>
      <c r="O146" s="31"/>
    </row>
    <row r="147" spans="1:15">
      <c r="A147" s="52" t="s">
        <v>32</v>
      </c>
      <c r="B147" s="71">
        <f>+B134+B129</f>
        <v>0</v>
      </c>
      <c r="C147" s="71">
        <f>+C134+C129</f>
        <v>0</v>
      </c>
      <c r="D147" s="71">
        <f>+D134+D129</f>
        <v>0</v>
      </c>
      <c r="E147" s="71">
        <f t="shared" ref="E147:K147" si="60">+E134+E129</f>
        <v>0</v>
      </c>
      <c r="F147" s="71">
        <f t="shared" si="60"/>
        <v>0</v>
      </c>
      <c r="G147" s="71">
        <f t="shared" si="60"/>
        <v>0</v>
      </c>
      <c r="H147" s="71">
        <f t="shared" si="60"/>
        <v>0</v>
      </c>
      <c r="I147" s="71">
        <f t="shared" si="60"/>
        <v>0</v>
      </c>
      <c r="J147" s="71">
        <f t="shared" si="60"/>
        <v>0</v>
      </c>
      <c r="K147" s="71">
        <f t="shared" si="60"/>
        <v>0</v>
      </c>
      <c r="L147" s="72" t="str">
        <f t="shared" si="55"/>
        <v/>
      </c>
      <c r="N147" s="31"/>
      <c r="O147" s="31"/>
    </row>
    <row r="148" spans="1:15" ht="18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N148" s="31"/>
      <c r="O148" s="31"/>
    </row>
    <row r="149" spans="1:15">
      <c r="A149" s="41"/>
      <c r="B149" s="41"/>
      <c r="C149" s="41"/>
      <c r="D149" s="41"/>
      <c r="E149" s="41"/>
      <c r="F149" s="41"/>
      <c r="G149" s="41"/>
      <c r="H149" s="41"/>
      <c r="I149" s="41"/>
      <c r="J149" s="55"/>
      <c r="K149" s="163" t="s">
        <v>0</v>
      </c>
      <c r="L149" s="163"/>
      <c r="N149" s="31"/>
      <c r="O149" s="31"/>
    </row>
    <row r="150" spans="1:15">
      <c r="A150" s="164" t="s">
        <v>142</v>
      </c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N150" s="31"/>
      <c r="O150" s="31"/>
    </row>
    <row r="151" spans="1:1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165" t="s">
        <v>1</v>
      </c>
      <c r="L151" s="165"/>
      <c r="N151" s="31"/>
      <c r="O151" s="31"/>
    </row>
    <row r="152" spans="1:15">
      <c r="A152" s="166" t="str">
        <f>+A64</f>
        <v>แผนงาน : จัดการศึกษาระดับอุดมศึกษา</v>
      </c>
      <c r="B152" s="166"/>
      <c r="C152" s="166"/>
      <c r="D152" s="166"/>
      <c r="E152" s="167" t="s">
        <v>2</v>
      </c>
      <c r="F152" s="167"/>
      <c r="G152" s="167"/>
      <c r="H152" s="167"/>
      <c r="I152" s="167"/>
      <c r="J152" s="167"/>
      <c r="K152" s="167"/>
      <c r="L152" s="168"/>
      <c r="N152" s="31"/>
      <c r="O152" s="31"/>
    </row>
    <row r="153" spans="1:15">
      <c r="A153" s="171" t="str">
        <f>+A123</f>
        <v>หน่วยงาน : คณะวิทยาศาสตร์ประยุกต์</v>
      </c>
      <c r="B153" s="172"/>
      <c r="C153" s="172"/>
      <c r="D153" s="173"/>
      <c r="E153" s="174" t="s">
        <v>3</v>
      </c>
      <c r="F153" s="174"/>
      <c r="G153" s="174"/>
      <c r="H153" s="57"/>
      <c r="I153" s="57"/>
      <c r="J153" s="57"/>
      <c r="K153" s="57"/>
      <c r="L153" s="58"/>
      <c r="N153" s="31"/>
      <c r="O153" s="31"/>
    </row>
    <row r="154" spans="1:15">
      <c r="A154" s="43" t="s">
        <v>41</v>
      </c>
      <c r="B154" s="45"/>
      <c r="C154" s="45"/>
      <c r="D154" s="59"/>
      <c r="E154" s="175" t="s">
        <v>4</v>
      </c>
      <c r="F154" s="175"/>
      <c r="G154" s="175"/>
      <c r="H154" s="42"/>
      <c r="I154" s="42"/>
      <c r="J154" s="42"/>
      <c r="K154" s="42"/>
      <c r="L154" s="60"/>
      <c r="N154" s="31"/>
      <c r="O154" s="31"/>
    </row>
    <row r="155" spans="1:15">
      <c r="A155" s="44"/>
      <c r="B155" s="56"/>
      <c r="C155" s="56"/>
      <c r="D155" s="56"/>
      <c r="E155" s="61"/>
      <c r="F155" s="61"/>
      <c r="G155" s="61"/>
      <c r="H155" s="57"/>
      <c r="I155" s="57"/>
      <c r="J155" s="57"/>
      <c r="K155" s="57"/>
      <c r="L155" s="62"/>
      <c r="N155" s="31"/>
      <c r="O155" s="31"/>
    </row>
    <row r="156" spans="1:15">
      <c r="A156" s="54" t="s">
        <v>5</v>
      </c>
      <c r="B156" s="45"/>
      <c r="C156" s="45"/>
      <c r="D156" s="45"/>
      <c r="E156" s="42"/>
      <c r="F156" s="42"/>
      <c r="G156" s="42"/>
      <c r="H156" s="42"/>
      <c r="I156" s="42"/>
      <c r="J156" s="42"/>
      <c r="K156" s="42"/>
      <c r="L156" s="42"/>
      <c r="N156" s="31"/>
      <c r="O156" s="31"/>
    </row>
    <row r="157" spans="1:15">
      <c r="A157" s="46" t="s">
        <v>6</v>
      </c>
      <c r="B157" s="169" t="s">
        <v>7</v>
      </c>
      <c r="C157" s="170"/>
      <c r="D157" s="169" t="s">
        <v>8</v>
      </c>
      <c r="E157" s="170"/>
      <c r="F157" s="169" t="s">
        <v>9</v>
      </c>
      <c r="G157" s="170"/>
      <c r="H157" s="169" t="s">
        <v>10</v>
      </c>
      <c r="I157" s="170"/>
      <c r="J157" s="169" t="s">
        <v>11</v>
      </c>
      <c r="K157" s="170"/>
      <c r="L157" s="63" t="s">
        <v>12</v>
      </c>
      <c r="N157" s="31"/>
      <c r="O157" s="31"/>
    </row>
    <row r="158" spans="1:15">
      <c r="A158" s="47"/>
      <c r="B158" s="64" t="s">
        <v>13</v>
      </c>
      <c r="C158" s="64" t="s">
        <v>14</v>
      </c>
      <c r="D158" s="64" t="s">
        <v>13</v>
      </c>
      <c r="E158" s="64" t="s">
        <v>14</v>
      </c>
      <c r="F158" s="64" t="s">
        <v>13</v>
      </c>
      <c r="G158" s="64" t="s">
        <v>14</v>
      </c>
      <c r="H158" s="64" t="s">
        <v>13</v>
      </c>
      <c r="I158" s="64" t="s">
        <v>14</v>
      </c>
      <c r="J158" s="64" t="s">
        <v>13</v>
      </c>
      <c r="K158" s="64" t="s">
        <v>14</v>
      </c>
      <c r="L158" s="65" t="s">
        <v>15</v>
      </c>
      <c r="N158" s="31"/>
      <c r="O158" s="31"/>
    </row>
    <row r="159" spans="1:15">
      <c r="A159" s="48" t="s">
        <v>16</v>
      </c>
      <c r="B159" s="66">
        <f>+D159+F159+H159+J159</f>
        <v>0</v>
      </c>
      <c r="C159" s="66">
        <f>+E159+G159+I159+K159</f>
        <v>0</v>
      </c>
      <c r="D159" s="66">
        <f t="shared" ref="D159:K159" si="61">SUM(D160:D162)</f>
        <v>0</v>
      </c>
      <c r="E159" s="66">
        <f t="shared" si="61"/>
        <v>0</v>
      </c>
      <c r="F159" s="66">
        <f t="shared" si="61"/>
        <v>0</v>
      </c>
      <c r="G159" s="66">
        <f t="shared" si="61"/>
        <v>0</v>
      </c>
      <c r="H159" s="66">
        <f t="shared" si="61"/>
        <v>0</v>
      </c>
      <c r="I159" s="66">
        <f t="shared" si="61"/>
        <v>0</v>
      </c>
      <c r="J159" s="66">
        <f t="shared" si="61"/>
        <v>0</v>
      </c>
      <c r="K159" s="66">
        <f t="shared" si="61"/>
        <v>0</v>
      </c>
      <c r="L159" s="67" t="str">
        <f>IF(C159&gt;0,FIXED(C159/B159*100,2),"")</f>
        <v/>
      </c>
      <c r="N159" s="31"/>
      <c r="O159" s="31"/>
    </row>
    <row r="160" spans="1:15">
      <c r="A160" s="49" t="s">
        <v>17</v>
      </c>
      <c r="B160" s="68">
        <f t="shared" ref="B160:C174" si="62">+D160+F160+H160+J160</f>
        <v>0</v>
      </c>
      <c r="C160" s="68">
        <f t="shared" si="62"/>
        <v>0</v>
      </c>
      <c r="D160" s="25">
        <f>+N160/4-(N160*0.001)</f>
        <v>0</v>
      </c>
      <c r="E160" s="25"/>
      <c r="F160" s="25">
        <f>+D160</f>
        <v>0</v>
      </c>
      <c r="G160" s="25"/>
      <c r="H160" s="25">
        <f>+(N160-D160-F160)/2</f>
        <v>0</v>
      </c>
      <c r="I160" s="25"/>
      <c r="J160" s="25">
        <f>+N160-D160-F160-H160</f>
        <v>0</v>
      </c>
      <c r="K160" s="25"/>
      <c r="L160" s="37" t="str">
        <f>IF(C160&gt;0,FIXED(C160/B160*100,2),"")</f>
        <v/>
      </c>
      <c r="N160" s="31"/>
      <c r="O160" s="31"/>
    </row>
    <row r="161" spans="1:15">
      <c r="A161" s="49" t="s">
        <v>18</v>
      </c>
      <c r="B161" s="68">
        <f t="shared" si="62"/>
        <v>0</v>
      </c>
      <c r="C161" s="68">
        <f t="shared" si="62"/>
        <v>0</v>
      </c>
      <c r="D161" s="68"/>
      <c r="E161" s="68"/>
      <c r="F161" s="68"/>
      <c r="G161" s="68"/>
      <c r="H161" s="68"/>
      <c r="I161" s="68"/>
      <c r="J161" s="68"/>
      <c r="K161" s="68"/>
      <c r="L161" s="69" t="str">
        <f t="shared" ref="L161:L175" si="63">IF(C161&gt;0,FIXED(C161/B161*100,2),"")</f>
        <v/>
      </c>
      <c r="N161" s="31"/>
      <c r="O161" s="31"/>
    </row>
    <row r="162" spans="1:15">
      <c r="A162" s="49" t="s">
        <v>140</v>
      </c>
      <c r="B162" s="68">
        <f t="shared" si="62"/>
        <v>0</v>
      </c>
      <c r="C162" s="68">
        <f t="shared" si="62"/>
        <v>0</v>
      </c>
      <c r="D162" s="68"/>
      <c r="E162" s="68"/>
      <c r="F162" s="68"/>
      <c r="G162" s="68"/>
      <c r="H162" s="68"/>
      <c r="I162" s="68"/>
      <c r="J162" s="68"/>
      <c r="K162" s="68"/>
      <c r="L162" s="69" t="str">
        <f t="shared" si="63"/>
        <v/>
      </c>
      <c r="N162" s="31"/>
      <c r="O162" s="31"/>
    </row>
    <row r="163" spans="1:15">
      <c r="A163" s="48" t="s">
        <v>19</v>
      </c>
      <c r="B163" s="66">
        <f t="shared" si="62"/>
        <v>0</v>
      </c>
      <c r="C163" s="66">
        <f t="shared" si="62"/>
        <v>0</v>
      </c>
      <c r="D163" s="66">
        <f t="shared" ref="D163:K163" si="64">+D164</f>
        <v>0</v>
      </c>
      <c r="E163" s="66">
        <f t="shared" si="64"/>
        <v>0</v>
      </c>
      <c r="F163" s="66">
        <f t="shared" si="64"/>
        <v>0</v>
      </c>
      <c r="G163" s="66">
        <f t="shared" si="64"/>
        <v>0</v>
      </c>
      <c r="H163" s="66">
        <f t="shared" si="64"/>
        <v>0</v>
      </c>
      <c r="I163" s="66">
        <f t="shared" si="64"/>
        <v>0</v>
      </c>
      <c r="J163" s="66">
        <f t="shared" si="64"/>
        <v>0</v>
      </c>
      <c r="K163" s="66">
        <f t="shared" si="64"/>
        <v>0</v>
      </c>
      <c r="L163" s="67" t="str">
        <f t="shared" si="63"/>
        <v/>
      </c>
      <c r="N163" s="31"/>
      <c r="O163" s="31"/>
    </row>
    <row r="164" spans="1:15">
      <c r="A164" s="48" t="s">
        <v>20</v>
      </c>
      <c r="B164" s="66">
        <f t="shared" si="62"/>
        <v>0</v>
      </c>
      <c r="C164" s="66">
        <f t="shared" si="62"/>
        <v>0</v>
      </c>
      <c r="D164" s="66">
        <f t="shared" ref="D164:K164" si="65">+D165+D168+D169+D172</f>
        <v>0</v>
      </c>
      <c r="E164" s="66">
        <f t="shared" si="65"/>
        <v>0</v>
      </c>
      <c r="F164" s="66">
        <f t="shared" si="65"/>
        <v>0</v>
      </c>
      <c r="G164" s="66">
        <f t="shared" si="65"/>
        <v>0</v>
      </c>
      <c r="H164" s="66">
        <f t="shared" si="65"/>
        <v>0</v>
      </c>
      <c r="I164" s="66">
        <f t="shared" si="65"/>
        <v>0</v>
      </c>
      <c r="J164" s="66">
        <f t="shared" si="65"/>
        <v>0</v>
      </c>
      <c r="K164" s="66">
        <f t="shared" si="65"/>
        <v>0</v>
      </c>
      <c r="L164" s="67" t="str">
        <f t="shared" si="63"/>
        <v/>
      </c>
      <c r="N164" s="31"/>
      <c r="O164" s="31"/>
    </row>
    <row r="165" spans="1:15">
      <c r="A165" s="48" t="s">
        <v>21</v>
      </c>
      <c r="B165" s="66">
        <f t="shared" si="62"/>
        <v>0</v>
      </c>
      <c r="C165" s="66">
        <f t="shared" si="62"/>
        <v>0</v>
      </c>
      <c r="D165" s="66">
        <f t="shared" ref="D165:K165" si="66">+D166+D167</f>
        <v>0</v>
      </c>
      <c r="E165" s="66">
        <f t="shared" si="66"/>
        <v>0</v>
      </c>
      <c r="F165" s="66">
        <f t="shared" si="66"/>
        <v>0</v>
      </c>
      <c r="G165" s="66">
        <f t="shared" si="66"/>
        <v>0</v>
      </c>
      <c r="H165" s="66">
        <f t="shared" si="66"/>
        <v>0</v>
      </c>
      <c r="I165" s="66">
        <f t="shared" si="66"/>
        <v>0</v>
      </c>
      <c r="J165" s="66">
        <f t="shared" si="66"/>
        <v>0</v>
      </c>
      <c r="K165" s="66">
        <f t="shared" si="66"/>
        <v>0</v>
      </c>
      <c r="L165" s="67" t="str">
        <f t="shared" si="63"/>
        <v/>
      </c>
      <c r="N165" s="31"/>
      <c r="O165" s="31"/>
    </row>
    <row r="166" spans="1:15">
      <c r="A166" s="49" t="s">
        <v>22</v>
      </c>
      <c r="B166" s="68">
        <f t="shared" si="62"/>
        <v>0</v>
      </c>
      <c r="C166" s="68">
        <f t="shared" si="62"/>
        <v>0</v>
      </c>
      <c r="D166" s="25">
        <f>+N166/4-(N166*0.001)</f>
        <v>0</v>
      </c>
      <c r="E166" s="25"/>
      <c r="F166" s="25">
        <f>+D166</f>
        <v>0</v>
      </c>
      <c r="G166" s="25"/>
      <c r="H166" s="25">
        <f>+(N166-D166-F166)/2</f>
        <v>0</v>
      </c>
      <c r="I166" s="25"/>
      <c r="J166" s="25">
        <f>+N166-D166-F166-H166</f>
        <v>0</v>
      </c>
      <c r="K166" s="25"/>
      <c r="L166" s="37" t="str">
        <f t="shared" si="63"/>
        <v/>
      </c>
      <c r="N166" s="31"/>
      <c r="O166" s="31"/>
    </row>
    <row r="167" spans="1:15">
      <c r="A167" s="50" t="s">
        <v>23</v>
      </c>
      <c r="B167" s="68">
        <f t="shared" si="62"/>
        <v>0</v>
      </c>
      <c r="C167" s="68">
        <f t="shared" si="62"/>
        <v>0</v>
      </c>
      <c r="D167" s="73"/>
      <c r="E167" s="73"/>
      <c r="F167" s="73"/>
      <c r="G167" s="73"/>
      <c r="H167" s="73"/>
      <c r="I167" s="73"/>
      <c r="J167" s="73"/>
      <c r="K167" s="73"/>
      <c r="L167" s="69" t="str">
        <f t="shared" si="63"/>
        <v/>
      </c>
      <c r="N167" s="31"/>
      <c r="O167" s="31"/>
    </row>
    <row r="168" spans="1:15" ht="37.5">
      <c r="A168" s="49" t="s">
        <v>141</v>
      </c>
      <c r="B168" s="68">
        <f t="shared" si="62"/>
        <v>0</v>
      </c>
      <c r="C168" s="68">
        <f t="shared" si="62"/>
        <v>0</v>
      </c>
      <c r="D168" s="25">
        <f>+N168*0.15</f>
        <v>0</v>
      </c>
      <c r="E168" s="25"/>
      <c r="F168" s="25">
        <f>+N168*0.3</f>
        <v>0</v>
      </c>
      <c r="G168" s="25"/>
      <c r="H168" s="25">
        <f>+N168*0.3</f>
        <v>0</v>
      </c>
      <c r="I168" s="25"/>
      <c r="J168" s="25">
        <f>+N168-D168-F168-H168</f>
        <v>0</v>
      </c>
      <c r="K168" s="68"/>
      <c r="L168" s="69" t="str">
        <f t="shared" si="63"/>
        <v/>
      </c>
      <c r="N168" s="31"/>
      <c r="O168" s="31"/>
    </row>
    <row r="169" spans="1:15">
      <c r="A169" s="48" t="s">
        <v>24</v>
      </c>
      <c r="B169" s="66">
        <f t="shared" si="62"/>
        <v>0</v>
      </c>
      <c r="C169" s="66">
        <f t="shared" si="62"/>
        <v>0</v>
      </c>
      <c r="D169" s="66">
        <f t="shared" ref="D169:K169" si="67">+D170+D171</f>
        <v>0</v>
      </c>
      <c r="E169" s="66">
        <f t="shared" si="67"/>
        <v>0</v>
      </c>
      <c r="F169" s="66">
        <f t="shared" si="67"/>
        <v>0</v>
      </c>
      <c r="G169" s="66">
        <f t="shared" si="67"/>
        <v>0</v>
      </c>
      <c r="H169" s="66">
        <f t="shared" si="67"/>
        <v>0</v>
      </c>
      <c r="I169" s="66">
        <f t="shared" si="67"/>
        <v>0</v>
      </c>
      <c r="J169" s="66">
        <f t="shared" si="67"/>
        <v>0</v>
      </c>
      <c r="K169" s="66">
        <f t="shared" si="67"/>
        <v>0</v>
      </c>
      <c r="L169" s="67" t="str">
        <f t="shared" si="63"/>
        <v/>
      </c>
      <c r="N169" s="31"/>
      <c r="O169" s="31"/>
    </row>
    <row r="170" spans="1:15">
      <c r="A170" s="51" t="s">
        <v>25</v>
      </c>
      <c r="B170" s="68">
        <f t="shared" si="62"/>
        <v>0</v>
      </c>
      <c r="C170" s="68">
        <f t="shared" si="62"/>
        <v>0</v>
      </c>
      <c r="D170" s="73"/>
      <c r="E170" s="73"/>
      <c r="F170" s="73"/>
      <c r="G170" s="73"/>
      <c r="H170" s="73"/>
      <c r="I170" s="73"/>
      <c r="J170" s="73"/>
      <c r="K170" s="73"/>
      <c r="L170" s="69" t="str">
        <f t="shared" si="63"/>
        <v/>
      </c>
      <c r="N170" s="31"/>
      <c r="O170" s="31"/>
    </row>
    <row r="171" spans="1:15">
      <c r="A171" s="51" t="s">
        <v>26</v>
      </c>
      <c r="B171" s="68">
        <f t="shared" si="62"/>
        <v>0</v>
      </c>
      <c r="C171" s="68">
        <f t="shared" si="62"/>
        <v>0</v>
      </c>
      <c r="D171" s="73"/>
      <c r="E171" s="73"/>
      <c r="F171" s="73"/>
      <c r="G171" s="73"/>
      <c r="H171" s="73"/>
      <c r="I171" s="73"/>
      <c r="J171" s="73"/>
      <c r="K171" s="73"/>
      <c r="L171" s="69" t="str">
        <f t="shared" si="63"/>
        <v/>
      </c>
      <c r="N171" s="31"/>
      <c r="O171" s="31"/>
    </row>
    <row r="172" spans="1:15">
      <c r="A172" s="48" t="s">
        <v>27</v>
      </c>
      <c r="B172" s="66">
        <f t="shared" si="62"/>
        <v>0</v>
      </c>
      <c r="C172" s="66">
        <f t="shared" si="62"/>
        <v>0</v>
      </c>
      <c r="D172" s="66">
        <f t="shared" ref="D172:K172" si="68">SUM(D173:D174)</f>
        <v>0</v>
      </c>
      <c r="E172" s="66">
        <f t="shared" si="68"/>
        <v>0</v>
      </c>
      <c r="F172" s="66">
        <f t="shared" si="68"/>
        <v>0</v>
      </c>
      <c r="G172" s="66">
        <f t="shared" si="68"/>
        <v>0</v>
      </c>
      <c r="H172" s="66">
        <f t="shared" si="68"/>
        <v>0</v>
      </c>
      <c r="I172" s="66">
        <f t="shared" si="68"/>
        <v>0</v>
      </c>
      <c r="J172" s="66">
        <f t="shared" si="68"/>
        <v>0</v>
      </c>
      <c r="K172" s="66">
        <f t="shared" si="68"/>
        <v>0</v>
      </c>
      <c r="L172" s="67" t="str">
        <f t="shared" si="63"/>
        <v/>
      </c>
      <c r="N172" s="31"/>
      <c r="O172" s="31"/>
    </row>
    <row r="173" spans="1:15" ht="37.5">
      <c r="A173" s="51" t="s">
        <v>79</v>
      </c>
      <c r="B173" s="68">
        <f t="shared" si="62"/>
        <v>0</v>
      </c>
      <c r="C173" s="68">
        <f t="shared" si="62"/>
        <v>0</v>
      </c>
      <c r="D173" s="68"/>
      <c r="E173" s="68"/>
      <c r="F173" s="68"/>
      <c r="G173" s="68"/>
      <c r="H173" s="68"/>
      <c r="I173" s="68"/>
      <c r="J173" s="68"/>
      <c r="K173" s="68"/>
      <c r="L173" s="69" t="str">
        <f t="shared" si="63"/>
        <v/>
      </c>
      <c r="N173" s="31"/>
      <c r="O173" s="31"/>
    </row>
    <row r="174" spans="1:15" ht="19.5" thickBot="1">
      <c r="A174" s="51" t="s">
        <v>29</v>
      </c>
      <c r="B174" s="68">
        <f t="shared" si="62"/>
        <v>0</v>
      </c>
      <c r="C174" s="68">
        <f t="shared" si="62"/>
        <v>0</v>
      </c>
      <c r="D174" s="68"/>
      <c r="E174" s="68"/>
      <c r="F174" s="68"/>
      <c r="G174" s="68"/>
      <c r="H174" s="68"/>
      <c r="I174" s="68"/>
      <c r="J174" s="68"/>
      <c r="K174" s="68"/>
      <c r="L174" s="69" t="str">
        <f t="shared" si="63"/>
        <v/>
      </c>
      <c r="N174" s="31"/>
      <c r="O174" s="31"/>
    </row>
    <row r="175" spans="1:15">
      <c r="A175" s="52" t="s">
        <v>32</v>
      </c>
      <c r="B175" s="71">
        <f>+B164+B159</f>
        <v>0</v>
      </c>
      <c r="C175" s="71">
        <f>+C164+C159</f>
        <v>0</v>
      </c>
      <c r="D175" s="71">
        <f>+D164+D159</f>
        <v>0</v>
      </c>
      <c r="E175" s="71">
        <f t="shared" ref="E175:K175" si="69">+E164+E159</f>
        <v>0</v>
      </c>
      <c r="F175" s="71">
        <f t="shared" si="69"/>
        <v>0</v>
      </c>
      <c r="G175" s="71">
        <f t="shared" si="69"/>
        <v>0</v>
      </c>
      <c r="H175" s="71">
        <f t="shared" si="69"/>
        <v>0</v>
      </c>
      <c r="I175" s="71">
        <f t="shared" si="69"/>
        <v>0</v>
      </c>
      <c r="J175" s="71">
        <f t="shared" si="69"/>
        <v>0</v>
      </c>
      <c r="K175" s="71">
        <f t="shared" si="69"/>
        <v>0</v>
      </c>
      <c r="L175" s="72" t="str">
        <f t="shared" si="63"/>
        <v/>
      </c>
      <c r="N175" s="31"/>
      <c r="O175" s="31"/>
    </row>
    <row r="176" spans="1:15" ht="30.75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N176" s="31"/>
      <c r="O176" s="31"/>
    </row>
    <row r="177" spans="1:15" hidden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N177" s="31"/>
      <c r="O177" s="31"/>
    </row>
    <row r="178" spans="1:15">
      <c r="A178" s="41"/>
      <c r="B178" s="41"/>
      <c r="C178" s="41"/>
      <c r="D178" s="41"/>
      <c r="E178" s="41"/>
      <c r="F178" s="41"/>
      <c r="G178" s="41"/>
      <c r="H178" s="41"/>
      <c r="I178" s="41"/>
      <c r="J178" s="55"/>
      <c r="K178" s="163" t="s">
        <v>0</v>
      </c>
      <c r="L178" s="163"/>
      <c r="N178" s="31"/>
      <c r="O178" s="31"/>
    </row>
    <row r="179" spans="1:15">
      <c r="A179" s="164" t="s">
        <v>142</v>
      </c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N179" s="31"/>
      <c r="O179" s="31"/>
    </row>
    <row r="180" spans="1:1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165" t="s">
        <v>1</v>
      </c>
      <c r="L180" s="165"/>
      <c r="N180" s="31"/>
      <c r="O180" s="31"/>
    </row>
    <row r="181" spans="1:15">
      <c r="A181" s="166" t="str">
        <f>+A122</f>
        <v>แผนงาน : บริหารการศึกษา</v>
      </c>
      <c r="B181" s="166"/>
      <c r="C181" s="166"/>
      <c r="D181" s="166"/>
      <c r="E181" s="167" t="s">
        <v>2</v>
      </c>
      <c r="F181" s="167"/>
      <c r="G181" s="167"/>
      <c r="H181" s="167"/>
      <c r="I181" s="167"/>
      <c r="J181" s="167"/>
      <c r="K181" s="167"/>
      <c r="L181" s="168"/>
      <c r="N181" s="31"/>
      <c r="O181" s="31"/>
    </row>
    <row r="182" spans="1:15">
      <c r="A182" s="171" t="str">
        <f>+A153</f>
        <v>หน่วยงาน : คณะวิทยาศาสตร์ประยุกต์</v>
      </c>
      <c r="B182" s="172"/>
      <c r="C182" s="172"/>
      <c r="D182" s="173"/>
      <c r="E182" s="174" t="s">
        <v>3</v>
      </c>
      <c r="F182" s="174"/>
      <c r="G182" s="174"/>
      <c r="H182" s="57"/>
      <c r="I182" s="57"/>
      <c r="J182" s="57"/>
      <c r="K182" s="57"/>
      <c r="L182" s="58"/>
      <c r="N182" s="31"/>
      <c r="O182" s="31"/>
    </row>
    <row r="183" spans="1:15">
      <c r="A183" s="43" t="str">
        <f>+ครุ!A155</f>
        <v>กองทุน : สินทรัพย์ถาวร</v>
      </c>
      <c r="B183" s="45"/>
      <c r="C183" s="45"/>
      <c r="D183" s="59"/>
      <c r="E183" s="175" t="s">
        <v>4</v>
      </c>
      <c r="F183" s="175"/>
      <c r="G183" s="175"/>
      <c r="H183" s="42"/>
      <c r="I183" s="42"/>
      <c r="J183" s="42"/>
      <c r="K183" s="42"/>
      <c r="L183" s="60"/>
      <c r="N183" s="31"/>
      <c r="O183" s="31"/>
    </row>
    <row r="184" spans="1:15">
      <c r="A184" s="44"/>
      <c r="B184" s="56"/>
      <c r="C184" s="56"/>
      <c r="D184" s="56"/>
      <c r="E184" s="61"/>
      <c r="F184" s="61"/>
      <c r="G184" s="61"/>
      <c r="H184" s="57"/>
      <c r="I184" s="57"/>
      <c r="J184" s="57"/>
      <c r="K184" s="57"/>
      <c r="L184" s="62"/>
      <c r="N184" s="31"/>
      <c r="O184" s="31"/>
    </row>
    <row r="185" spans="1:15">
      <c r="A185" s="54" t="s">
        <v>5</v>
      </c>
      <c r="B185" s="45"/>
      <c r="C185" s="45"/>
      <c r="D185" s="45"/>
      <c r="E185" s="42"/>
      <c r="F185" s="42"/>
      <c r="G185" s="42"/>
      <c r="H185" s="42"/>
      <c r="I185" s="42"/>
      <c r="J185" s="42"/>
      <c r="K185" s="42"/>
      <c r="L185" s="42"/>
      <c r="N185" s="31"/>
      <c r="O185" s="31"/>
    </row>
    <row r="186" spans="1:15">
      <c r="A186" s="46" t="s">
        <v>6</v>
      </c>
      <c r="B186" s="169" t="s">
        <v>7</v>
      </c>
      <c r="C186" s="170"/>
      <c r="D186" s="169" t="s">
        <v>8</v>
      </c>
      <c r="E186" s="170"/>
      <c r="F186" s="169" t="s">
        <v>9</v>
      </c>
      <c r="G186" s="170"/>
      <c r="H186" s="169" t="s">
        <v>10</v>
      </c>
      <c r="I186" s="170"/>
      <c r="J186" s="169" t="s">
        <v>11</v>
      </c>
      <c r="K186" s="170"/>
      <c r="L186" s="63" t="s">
        <v>12</v>
      </c>
      <c r="N186" s="31"/>
      <c r="O186" s="31"/>
    </row>
    <row r="187" spans="1:15">
      <c r="A187" s="47"/>
      <c r="B187" s="64" t="s">
        <v>13</v>
      </c>
      <c r="C187" s="64" t="s">
        <v>14</v>
      </c>
      <c r="D187" s="64" t="s">
        <v>13</v>
      </c>
      <c r="E187" s="64" t="s">
        <v>14</v>
      </c>
      <c r="F187" s="64" t="s">
        <v>13</v>
      </c>
      <c r="G187" s="64" t="s">
        <v>14</v>
      </c>
      <c r="H187" s="64" t="s">
        <v>13</v>
      </c>
      <c r="I187" s="64" t="s">
        <v>14</v>
      </c>
      <c r="J187" s="64" t="s">
        <v>13</v>
      </c>
      <c r="K187" s="64" t="s">
        <v>14</v>
      </c>
      <c r="L187" s="65" t="s">
        <v>15</v>
      </c>
      <c r="N187" s="31"/>
      <c r="O187" s="31"/>
    </row>
    <row r="188" spans="1:15">
      <c r="A188" s="48" t="s">
        <v>16</v>
      </c>
      <c r="B188" s="66">
        <f>+D188+F188+H188+J188</f>
        <v>0</v>
      </c>
      <c r="C188" s="66">
        <f>+E188+G188+I188+K188</f>
        <v>0</v>
      </c>
      <c r="D188" s="66">
        <f t="shared" ref="D188:K188" si="70">SUM(D189:D191)</f>
        <v>0</v>
      </c>
      <c r="E188" s="66">
        <f t="shared" si="70"/>
        <v>0</v>
      </c>
      <c r="F188" s="66">
        <f t="shared" si="70"/>
        <v>0</v>
      </c>
      <c r="G188" s="66">
        <f t="shared" si="70"/>
        <v>0</v>
      </c>
      <c r="H188" s="66">
        <f t="shared" si="70"/>
        <v>0</v>
      </c>
      <c r="I188" s="66">
        <f t="shared" si="70"/>
        <v>0</v>
      </c>
      <c r="J188" s="66">
        <f t="shared" si="70"/>
        <v>0</v>
      </c>
      <c r="K188" s="66">
        <f t="shared" si="70"/>
        <v>0</v>
      </c>
      <c r="L188" s="67" t="str">
        <f>IF(C188&gt;0,FIXED(C188/B188*100,2),"")</f>
        <v/>
      </c>
      <c r="N188" s="31"/>
      <c r="O188" s="31"/>
    </row>
    <row r="189" spans="1:15">
      <c r="A189" s="49" t="s">
        <v>17</v>
      </c>
      <c r="B189" s="68">
        <f t="shared" ref="B189:C204" si="71">+D189+F189+H189+J189</f>
        <v>0</v>
      </c>
      <c r="C189" s="68">
        <f t="shared" si="71"/>
        <v>0</v>
      </c>
      <c r="D189" s="68"/>
      <c r="E189" s="68"/>
      <c r="F189" s="68"/>
      <c r="G189" s="68"/>
      <c r="H189" s="68"/>
      <c r="I189" s="68"/>
      <c r="J189" s="68"/>
      <c r="K189" s="68"/>
      <c r="L189" s="69" t="str">
        <f t="shared" ref="L189:L205" si="72">IF(C189&gt;0,FIXED(C189/B189*100,2),"")</f>
        <v/>
      </c>
      <c r="N189" s="31"/>
      <c r="O189" s="31"/>
    </row>
    <row r="190" spans="1:15">
      <c r="A190" s="49" t="s">
        <v>18</v>
      </c>
      <c r="B190" s="68">
        <f t="shared" si="71"/>
        <v>0</v>
      </c>
      <c r="C190" s="68">
        <f t="shared" si="71"/>
        <v>0</v>
      </c>
      <c r="D190" s="68"/>
      <c r="E190" s="68"/>
      <c r="F190" s="68"/>
      <c r="G190" s="68"/>
      <c r="H190" s="68"/>
      <c r="I190" s="68"/>
      <c r="J190" s="68"/>
      <c r="K190" s="68"/>
      <c r="L190" s="69" t="str">
        <f t="shared" si="72"/>
        <v/>
      </c>
      <c r="N190" s="31"/>
      <c r="O190" s="31"/>
    </row>
    <row r="191" spans="1:15">
      <c r="A191" s="49" t="s">
        <v>140</v>
      </c>
      <c r="B191" s="68">
        <f t="shared" si="71"/>
        <v>0</v>
      </c>
      <c r="C191" s="68">
        <f t="shared" si="71"/>
        <v>0</v>
      </c>
      <c r="D191" s="68"/>
      <c r="E191" s="68"/>
      <c r="F191" s="68"/>
      <c r="G191" s="68"/>
      <c r="H191" s="68"/>
      <c r="I191" s="68"/>
      <c r="J191" s="68"/>
      <c r="K191" s="68"/>
      <c r="L191" s="69" t="str">
        <f t="shared" si="72"/>
        <v/>
      </c>
      <c r="N191" s="31"/>
      <c r="O191" s="31"/>
    </row>
    <row r="192" spans="1:15">
      <c r="A192" s="48" t="s">
        <v>19</v>
      </c>
      <c r="B192" s="66">
        <f t="shared" si="71"/>
        <v>0</v>
      </c>
      <c r="C192" s="66">
        <f t="shared" si="71"/>
        <v>0</v>
      </c>
      <c r="D192" s="66">
        <f t="shared" ref="D192:K192" si="73">+D193</f>
        <v>0</v>
      </c>
      <c r="E192" s="66">
        <f t="shared" si="73"/>
        <v>0</v>
      </c>
      <c r="F192" s="66">
        <f t="shared" si="73"/>
        <v>0</v>
      </c>
      <c r="G192" s="66">
        <f t="shared" si="73"/>
        <v>0</v>
      </c>
      <c r="H192" s="66">
        <f t="shared" si="73"/>
        <v>0</v>
      </c>
      <c r="I192" s="66">
        <f t="shared" si="73"/>
        <v>0</v>
      </c>
      <c r="J192" s="66">
        <f t="shared" si="73"/>
        <v>0</v>
      </c>
      <c r="K192" s="66">
        <f t="shared" si="73"/>
        <v>0</v>
      </c>
      <c r="L192" s="67" t="str">
        <f t="shared" si="72"/>
        <v/>
      </c>
      <c r="N192" s="31"/>
      <c r="O192" s="31"/>
    </row>
    <row r="193" spans="1:15">
      <c r="A193" s="48" t="s">
        <v>20</v>
      </c>
      <c r="B193" s="66">
        <f t="shared" si="71"/>
        <v>0</v>
      </c>
      <c r="C193" s="66">
        <f t="shared" si="71"/>
        <v>0</v>
      </c>
      <c r="D193" s="66">
        <f t="shared" ref="D193:K193" si="74">+D194+D197+D198+D201</f>
        <v>0</v>
      </c>
      <c r="E193" s="66">
        <f t="shared" si="74"/>
        <v>0</v>
      </c>
      <c r="F193" s="66">
        <f t="shared" si="74"/>
        <v>0</v>
      </c>
      <c r="G193" s="66">
        <f t="shared" si="74"/>
        <v>0</v>
      </c>
      <c r="H193" s="66">
        <f t="shared" si="74"/>
        <v>0</v>
      </c>
      <c r="I193" s="66">
        <f t="shared" si="74"/>
        <v>0</v>
      </c>
      <c r="J193" s="66">
        <f t="shared" si="74"/>
        <v>0</v>
      </c>
      <c r="K193" s="66">
        <f t="shared" si="74"/>
        <v>0</v>
      </c>
      <c r="L193" s="67" t="str">
        <f t="shared" si="72"/>
        <v/>
      </c>
      <c r="N193" s="31"/>
      <c r="O193" s="31"/>
    </row>
    <row r="194" spans="1:15">
      <c r="A194" s="48" t="s">
        <v>21</v>
      </c>
      <c r="B194" s="66">
        <f t="shared" si="71"/>
        <v>0</v>
      </c>
      <c r="C194" s="66">
        <f t="shared" si="71"/>
        <v>0</v>
      </c>
      <c r="D194" s="66">
        <f t="shared" ref="D194:K194" si="75">+D195+D196</f>
        <v>0</v>
      </c>
      <c r="E194" s="66">
        <f t="shared" si="75"/>
        <v>0</v>
      </c>
      <c r="F194" s="66">
        <f t="shared" si="75"/>
        <v>0</v>
      </c>
      <c r="G194" s="66">
        <f t="shared" si="75"/>
        <v>0</v>
      </c>
      <c r="H194" s="66">
        <f t="shared" si="75"/>
        <v>0</v>
      </c>
      <c r="I194" s="66">
        <f t="shared" si="75"/>
        <v>0</v>
      </c>
      <c r="J194" s="66">
        <f t="shared" si="75"/>
        <v>0</v>
      </c>
      <c r="K194" s="66">
        <f t="shared" si="75"/>
        <v>0</v>
      </c>
      <c r="L194" s="67" t="str">
        <f t="shared" si="72"/>
        <v/>
      </c>
      <c r="N194" s="31"/>
      <c r="O194" s="31"/>
    </row>
    <row r="195" spans="1:15">
      <c r="A195" s="49" t="s">
        <v>22</v>
      </c>
      <c r="B195" s="68">
        <f t="shared" si="71"/>
        <v>0</v>
      </c>
      <c r="C195" s="68">
        <f t="shared" si="71"/>
        <v>0</v>
      </c>
      <c r="D195" s="68"/>
      <c r="E195" s="68"/>
      <c r="F195" s="68"/>
      <c r="G195" s="68"/>
      <c r="H195" s="68"/>
      <c r="I195" s="68"/>
      <c r="J195" s="68"/>
      <c r="K195" s="68"/>
      <c r="L195" s="69" t="str">
        <f t="shared" si="72"/>
        <v/>
      </c>
      <c r="N195" s="31"/>
      <c r="O195" s="31"/>
    </row>
    <row r="196" spans="1:15">
      <c r="A196" s="50" t="s">
        <v>23</v>
      </c>
      <c r="B196" s="68">
        <f t="shared" si="71"/>
        <v>0</v>
      </c>
      <c r="C196" s="68">
        <f t="shared" si="71"/>
        <v>0</v>
      </c>
      <c r="D196" s="73"/>
      <c r="E196" s="73"/>
      <c r="F196" s="73"/>
      <c r="G196" s="73"/>
      <c r="H196" s="73"/>
      <c r="I196" s="73"/>
      <c r="J196" s="73"/>
      <c r="K196" s="73"/>
      <c r="L196" s="69" t="str">
        <f t="shared" si="72"/>
        <v/>
      </c>
      <c r="N196" s="31"/>
      <c r="O196" s="31"/>
    </row>
    <row r="197" spans="1:15" ht="37.5">
      <c r="A197" s="49" t="s">
        <v>141</v>
      </c>
      <c r="B197" s="68">
        <f t="shared" si="71"/>
        <v>0</v>
      </c>
      <c r="C197" s="68">
        <f t="shared" si="71"/>
        <v>0</v>
      </c>
      <c r="D197" s="68">
        <f>+VALUE(FIXED(N197*0.24/1000000,5)*1000000)</f>
        <v>0</v>
      </c>
      <c r="E197" s="68"/>
      <c r="F197" s="68">
        <f>+D197</f>
        <v>0</v>
      </c>
      <c r="G197" s="68"/>
      <c r="H197" s="68">
        <f>+(N197-D197-F197)/2</f>
        <v>0</v>
      </c>
      <c r="I197" s="68"/>
      <c r="J197" s="68">
        <f>+N197-H197-F197-D197</f>
        <v>0</v>
      </c>
      <c r="K197" s="68"/>
      <c r="L197" s="69" t="str">
        <f t="shared" si="72"/>
        <v/>
      </c>
      <c r="N197" s="31"/>
      <c r="O197" s="31"/>
    </row>
    <row r="198" spans="1:15">
      <c r="A198" s="48" t="s">
        <v>24</v>
      </c>
      <c r="B198" s="66">
        <f t="shared" si="71"/>
        <v>0</v>
      </c>
      <c r="C198" s="66">
        <f t="shared" si="71"/>
        <v>0</v>
      </c>
      <c r="D198" s="66">
        <f t="shared" ref="D198:K198" si="76">+D199+D200</f>
        <v>0</v>
      </c>
      <c r="E198" s="66">
        <f t="shared" si="76"/>
        <v>0</v>
      </c>
      <c r="F198" s="66">
        <f t="shared" si="76"/>
        <v>0</v>
      </c>
      <c r="G198" s="66">
        <f t="shared" si="76"/>
        <v>0</v>
      </c>
      <c r="H198" s="66">
        <f t="shared" si="76"/>
        <v>0</v>
      </c>
      <c r="I198" s="66">
        <f t="shared" si="76"/>
        <v>0</v>
      </c>
      <c r="J198" s="66">
        <f t="shared" si="76"/>
        <v>0</v>
      </c>
      <c r="K198" s="66">
        <f t="shared" si="76"/>
        <v>0</v>
      </c>
      <c r="L198" s="67" t="str">
        <f t="shared" si="72"/>
        <v/>
      </c>
      <c r="N198" s="31"/>
      <c r="O198" s="31"/>
    </row>
    <row r="199" spans="1:15">
      <c r="A199" s="51" t="s">
        <v>25</v>
      </c>
      <c r="B199" s="68">
        <f t="shared" si="71"/>
        <v>0</v>
      </c>
      <c r="C199" s="68">
        <f t="shared" si="71"/>
        <v>0</v>
      </c>
      <c r="D199" s="68"/>
      <c r="E199" s="68"/>
      <c r="F199" s="68"/>
      <c r="G199" s="68"/>
      <c r="H199" s="68"/>
      <c r="I199" s="68"/>
      <c r="J199" s="68"/>
      <c r="K199" s="73"/>
      <c r="L199" s="69" t="str">
        <f t="shared" si="72"/>
        <v/>
      </c>
      <c r="N199" s="31"/>
      <c r="O199" s="31"/>
    </row>
    <row r="200" spans="1:15">
      <c r="A200" s="51" t="s">
        <v>26</v>
      </c>
      <c r="B200" s="68">
        <f t="shared" si="71"/>
        <v>0</v>
      </c>
      <c r="C200" s="68">
        <f t="shared" si="71"/>
        <v>0</v>
      </c>
      <c r="D200" s="73"/>
      <c r="E200" s="73"/>
      <c r="F200" s="73"/>
      <c r="G200" s="73"/>
      <c r="H200" s="73"/>
      <c r="I200" s="73"/>
      <c r="J200" s="73"/>
      <c r="K200" s="73"/>
      <c r="L200" s="69" t="str">
        <f t="shared" si="72"/>
        <v/>
      </c>
      <c r="N200" s="31"/>
      <c r="O200" s="31"/>
    </row>
    <row r="201" spans="1:15">
      <c r="A201" s="48" t="s">
        <v>27</v>
      </c>
      <c r="B201" s="66">
        <f t="shared" si="71"/>
        <v>0</v>
      </c>
      <c r="C201" s="66">
        <f t="shared" si="71"/>
        <v>0</v>
      </c>
      <c r="D201" s="66">
        <f t="shared" ref="D201:K201" si="77">SUM(D202:D204)</f>
        <v>0</v>
      </c>
      <c r="E201" s="66">
        <f t="shared" si="77"/>
        <v>0</v>
      </c>
      <c r="F201" s="66">
        <f t="shared" si="77"/>
        <v>0</v>
      </c>
      <c r="G201" s="66">
        <f t="shared" si="77"/>
        <v>0</v>
      </c>
      <c r="H201" s="66">
        <f t="shared" si="77"/>
        <v>0</v>
      </c>
      <c r="I201" s="66">
        <f t="shared" si="77"/>
        <v>0</v>
      </c>
      <c r="J201" s="66">
        <f t="shared" si="77"/>
        <v>0</v>
      </c>
      <c r="K201" s="66">
        <f t="shared" si="77"/>
        <v>0</v>
      </c>
      <c r="L201" s="67" t="str">
        <f t="shared" si="72"/>
        <v/>
      </c>
      <c r="N201" s="31"/>
      <c r="O201" s="31"/>
    </row>
    <row r="202" spans="1:15">
      <c r="A202" s="51" t="s">
        <v>28</v>
      </c>
      <c r="B202" s="68">
        <f t="shared" si="71"/>
        <v>0</v>
      </c>
      <c r="C202" s="68">
        <f t="shared" si="71"/>
        <v>0</v>
      </c>
      <c r="D202" s="68"/>
      <c r="E202" s="68"/>
      <c r="F202" s="68"/>
      <c r="G202" s="68"/>
      <c r="H202" s="68"/>
      <c r="I202" s="68"/>
      <c r="J202" s="68"/>
      <c r="K202" s="68"/>
      <c r="L202" s="69" t="str">
        <f t="shared" si="72"/>
        <v/>
      </c>
      <c r="N202" s="31"/>
      <c r="O202" s="31"/>
    </row>
    <row r="203" spans="1:15">
      <c r="A203" s="51" t="s">
        <v>29</v>
      </c>
      <c r="B203" s="68">
        <f t="shared" si="71"/>
        <v>0</v>
      </c>
      <c r="C203" s="68">
        <f t="shared" si="71"/>
        <v>0</v>
      </c>
      <c r="D203" s="68"/>
      <c r="E203" s="68"/>
      <c r="F203" s="68"/>
      <c r="G203" s="68"/>
      <c r="H203" s="68"/>
      <c r="I203" s="68"/>
      <c r="J203" s="68"/>
      <c r="K203" s="68"/>
      <c r="L203" s="69" t="str">
        <f t="shared" si="72"/>
        <v/>
      </c>
      <c r="N203" s="31"/>
      <c r="O203" s="31"/>
    </row>
    <row r="204" spans="1:15" ht="19.5" thickBot="1">
      <c r="A204" s="51" t="s">
        <v>30</v>
      </c>
      <c r="B204" s="68">
        <f t="shared" si="71"/>
        <v>0</v>
      </c>
      <c r="C204" s="68">
        <f t="shared" si="71"/>
        <v>0</v>
      </c>
      <c r="D204" s="68"/>
      <c r="E204" s="68"/>
      <c r="F204" s="68"/>
      <c r="G204" s="68"/>
      <c r="H204" s="68"/>
      <c r="I204" s="68"/>
      <c r="J204" s="68"/>
      <c r="K204" s="68"/>
      <c r="L204" s="69" t="str">
        <f t="shared" si="72"/>
        <v/>
      </c>
      <c r="N204" s="31"/>
      <c r="O204" s="31"/>
    </row>
    <row r="205" spans="1:15">
      <c r="A205" s="52" t="s">
        <v>32</v>
      </c>
      <c r="B205" s="71">
        <f>+B193+B188</f>
        <v>0</v>
      </c>
      <c r="C205" s="71">
        <f>+C193+C188</f>
        <v>0</v>
      </c>
      <c r="D205" s="71">
        <f>+D193+D188</f>
        <v>0</v>
      </c>
      <c r="E205" s="71">
        <f t="shared" ref="E205:K205" si="78">+E193+E188</f>
        <v>0</v>
      </c>
      <c r="F205" s="71">
        <f t="shared" si="78"/>
        <v>0</v>
      </c>
      <c r="G205" s="71">
        <f t="shared" si="78"/>
        <v>0</v>
      </c>
      <c r="H205" s="71">
        <f t="shared" si="78"/>
        <v>0</v>
      </c>
      <c r="I205" s="71">
        <f t="shared" si="78"/>
        <v>0</v>
      </c>
      <c r="J205" s="71">
        <f t="shared" si="78"/>
        <v>0</v>
      </c>
      <c r="K205" s="71">
        <f t="shared" si="78"/>
        <v>0</v>
      </c>
      <c r="L205" s="72" t="str">
        <f t="shared" si="72"/>
        <v/>
      </c>
      <c r="N205" s="31"/>
      <c r="O205" s="31"/>
    </row>
    <row r="206" spans="1:15">
      <c r="O206" s="31"/>
    </row>
    <row r="207" spans="1:15">
      <c r="A207" s="41"/>
      <c r="B207" s="41"/>
      <c r="C207" s="41"/>
      <c r="D207" s="41"/>
      <c r="E207" s="41"/>
      <c r="F207" s="41"/>
      <c r="G207" s="41"/>
      <c r="H207" s="41"/>
      <c r="I207" s="41"/>
      <c r="J207" s="55"/>
      <c r="K207" s="163" t="s">
        <v>0</v>
      </c>
      <c r="L207" s="163"/>
      <c r="N207" s="31"/>
      <c r="O207" s="31"/>
    </row>
    <row r="208" spans="1:15">
      <c r="A208" s="164" t="s">
        <v>142</v>
      </c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N208" s="31"/>
      <c r="O208" s="31"/>
    </row>
    <row r="209" spans="1:1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165" t="s">
        <v>1</v>
      </c>
      <c r="L209" s="165"/>
      <c r="N209" s="31"/>
      <c r="O209" s="31"/>
    </row>
    <row r="210" spans="1:15">
      <c r="A210" s="166" t="str">
        <f>+A152</f>
        <v>แผนงาน : จัดการศึกษาระดับอุดมศึกษา</v>
      </c>
      <c r="B210" s="166"/>
      <c r="C210" s="166"/>
      <c r="D210" s="166"/>
      <c r="E210" s="167" t="s">
        <v>2</v>
      </c>
      <c r="F210" s="167"/>
      <c r="G210" s="167"/>
      <c r="H210" s="167"/>
      <c r="I210" s="167"/>
      <c r="J210" s="167"/>
      <c r="K210" s="167"/>
      <c r="L210" s="168"/>
      <c r="N210" s="31"/>
      <c r="O210" s="31"/>
    </row>
    <row r="211" spans="1:15" ht="18.75" customHeight="1">
      <c r="A211" s="171" t="str">
        <f>+A182</f>
        <v>หน่วยงาน : คณะวิทยาศาสตร์ประยุกต์</v>
      </c>
      <c r="B211" s="172"/>
      <c r="C211" s="172"/>
      <c r="D211" s="173"/>
      <c r="E211" s="162" t="s">
        <v>3</v>
      </c>
      <c r="F211" s="162"/>
      <c r="G211" s="162"/>
      <c r="H211" s="111"/>
      <c r="I211" s="111"/>
      <c r="J211" s="111"/>
      <c r="K211" s="111"/>
      <c r="L211" s="58"/>
      <c r="N211" s="31"/>
      <c r="O211" s="31"/>
    </row>
    <row r="212" spans="1:15" ht="18.75" customHeight="1">
      <c r="A212" s="109" t="str">
        <f>+A183</f>
        <v>กองทุน : สินทรัพย์ถาวร</v>
      </c>
      <c r="B212" s="45"/>
      <c r="C212" s="45"/>
      <c r="D212" s="59"/>
      <c r="E212" s="150" t="s">
        <v>4</v>
      </c>
      <c r="F212" s="150"/>
      <c r="G212" s="150"/>
      <c r="H212" s="42"/>
      <c r="I212" s="42"/>
      <c r="J212" s="42"/>
      <c r="K212" s="42"/>
      <c r="L212" s="60"/>
      <c r="N212" s="31"/>
      <c r="O212" s="31"/>
    </row>
    <row r="213" spans="1:15">
      <c r="A213" s="44"/>
      <c r="B213" s="110"/>
      <c r="C213" s="110"/>
      <c r="D213" s="110"/>
      <c r="E213" s="61"/>
      <c r="F213" s="61"/>
      <c r="G213" s="61"/>
      <c r="H213" s="111"/>
      <c r="I213" s="111"/>
      <c r="J213" s="111"/>
      <c r="K213" s="111"/>
      <c r="L213" s="62"/>
      <c r="N213" s="31"/>
      <c r="O213" s="31"/>
    </row>
    <row r="214" spans="1:15">
      <c r="A214" s="54" t="s">
        <v>5</v>
      </c>
      <c r="B214" s="45"/>
      <c r="C214" s="45"/>
      <c r="D214" s="45"/>
      <c r="E214" s="42"/>
      <c r="F214" s="42"/>
      <c r="G214" s="42"/>
      <c r="H214" s="42"/>
      <c r="I214" s="42"/>
      <c r="J214" s="42"/>
      <c r="K214" s="42"/>
      <c r="L214" s="42"/>
      <c r="N214" s="31"/>
      <c r="O214" s="31"/>
    </row>
    <row r="215" spans="1:15">
      <c r="A215" s="46" t="s">
        <v>6</v>
      </c>
      <c r="B215" s="169" t="s">
        <v>7</v>
      </c>
      <c r="C215" s="170"/>
      <c r="D215" s="169" t="s">
        <v>8</v>
      </c>
      <c r="E215" s="170"/>
      <c r="F215" s="169" t="s">
        <v>9</v>
      </c>
      <c r="G215" s="170"/>
      <c r="H215" s="169" t="s">
        <v>10</v>
      </c>
      <c r="I215" s="170"/>
      <c r="J215" s="169" t="s">
        <v>11</v>
      </c>
      <c r="K215" s="170"/>
      <c r="L215" s="63" t="s">
        <v>12</v>
      </c>
      <c r="N215" s="31"/>
      <c r="O215" s="31"/>
    </row>
    <row r="216" spans="1:15">
      <c r="A216" s="47"/>
      <c r="B216" s="64" t="s">
        <v>13</v>
      </c>
      <c r="C216" s="64" t="s">
        <v>14</v>
      </c>
      <c r="D216" s="64" t="s">
        <v>13</v>
      </c>
      <c r="E216" s="64" t="s">
        <v>14</v>
      </c>
      <c r="F216" s="64" t="s">
        <v>13</v>
      </c>
      <c r="G216" s="64" t="s">
        <v>14</v>
      </c>
      <c r="H216" s="64" t="s">
        <v>13</v>
      </c>
      <c r="I216" s="64" t="s">
        <v>14</v>
      </c>
      <c r="J216" s="64" t="s">
        <v>13</v>
      </c>
      <c r="K216" s="64" t="s">
        <v>14</v>
      </c>
      <c r="L216" s="65" t="s">
        <v>15</v>
      </c>
      <c r="N216" s="31"/>
      <c r="O216" s="31"/>
    </row>
    <row r="217" spans="1:15">
      <c r="A217" s="48" t="s">
        <v>16</v>
      </c>
      <c r="B217" s="66">
        <f>+D217+F217+H217+J217</f>
        <v>0</v>
      </c>
      <c r="C217" s="66">
        <f>+E217+G217+I217+K217</f>
        <v>0</v>
      </c>
      <c r="D217" s="66">
        <f t="shared" ref="D217:K217" si="79">SUM(D218:D220)</f>
        <v>0</v>
      </c>
      <c r="E217" s="66">
        <f t="shared" si="79"/>
        <v>0</v>
      </c>
      <c r="F217" s="66">
        <f t="shared" si="79"/>
        <v>0</v>
      </c>
      <c r="G217" s="66">
        <f t="shared" si="79"/>
        <v>0</v>
      </c>
      <c r="H217" s="66">
        <f t="shared" si="79"/>
        <v>0</v>
      </c>
      <c r="I217" s="66">
        <f t="shared" si="79"/>
        <v>0</v>
      </c>
      <c r="J217" s="66">
        <f t="shared" si="79"/>
        <v>0</v>
      </c>
      <c r="K217" s="66">
        <f t="shared" si="79"/>
        <v>0</v>
      </c>
      <c r="L217" s="67" t="str">
        <f>IF(C217&gt;0,FIXED(C217/B217*100,2),"")</f>
        <v/>
      </c>
      <c r="N217" s="31"/>
      <c r="O217" s="31"/>
    </row>
    <row r="218" spans="1:15">
      <c r="A218" s="49" t="s">
        <v>17</v>
      </c>
      <c r="B218" s="68">
        <f t="shared" ref="B218:B233" si="80">+D218+F218+H218+J218</f>
        <v>0</v>
      </c>
      <c r="C218" s="68">
        <f t="shared" ref="C218:C233" si="81">+E218+G218+I218+K218</f>
        <v>0</v>
      </c>
      <c r="D218" s="68"/>
      <c r="E218" s="68"/>
      <c r="F218" s="68"/>
      <c r="G218" s="68"/>
      <c r="H218" s="68"/>
      <c r="I218" s="68"/>
      <c r="J218" s="68"/>
      <c r="K218" s="68"/>
      <c r="L218" s="69" t="str">
        <f t="shared" ref="L218:L234" si="82">IF(C218&gt;0,FIXED(C218/B218*100,2),"")</f>
        <v/>
      </c>
      <c r="N218" s="31"/>
      <c r="O218" s="31"/>
    </row>
    <row r="219" spans="1:15">
      <c r="A219" s="49" t="s">
        <v>18</v>
      </c>
      <c r="B219" s="68">
        <f t="shared" si="80"/>
        <v>0</v>
      </c>
      <c r="C219" s="68">
        <f t="shared" si="81"/>
        <v>0</v>
      </c>
      <c r="D219" s="68"/>
      <c r="E219" s="68"/>
      <c r="F219" s="68"/>
      <c r="G219" s="68"/>
      <c r="H219" s="68"/>
      <c r="I219" s="68"/>
      <c r="J219" s="68"/>
      <c r="K219" s="68"/>
      <c r="L219" s="69" t="str">
        <f t="shared" si="82"/>
        <v/>
      </c>
      <c r="N219" s="31"/>
      <c r="O219" s="31"/>
    </row>
    <row r="220" spans="1:15">
      <c r="A220" s="49" t="s">
        <v>140</v>
      </c>
      <c r="B220" s="68">
        <f t="shared" si="80"/>
        <v>0</v>
      </c>
      <c r="C220" s="68">
        <f t="shared" si="81"/>
        <v>0</v>
      </c>
      <c r="D220" s="68"/>
      <c r="E220" s="68"/>
      <c r="F220" s="68"/>
      <c r="G220" s="68"/>
      <c r="H220" s="68"/>
      <c r="I220" s="68"/>
      <c r="J220" s="68"/>
      <c r="K220" s="68"/>
      <c r="L220" s="69" t="str">
        <f t="shared" si="82"/>
        <v/>
      </c>
      <c r="N220" s="31"/>
      <c r="O220" s="31"/>
    </row>
    <row r="221" spans="1:15">
      <c r="A221" s="48" t="s">
        <v>19</v>
      </c>
      <c r="B221" s="66">
        <f t="shared" si="80"/>
        <v>0</v>
      </c>
      <c r="C221" s="66">
        <f t="shared" si="81"/>
        <v>0</v>
      </c>
      <c r="D221" s="66">
        <f t="shared" ref="D221:K221" si="83">+D222</f>
        <v>0</v>
      </c>
      <c r="E221" s="66">
        <f t="shared" si="83"/>
        <v>0</v>
      </c>
      <c r="F221" s="66">
        <f t="shared" si="83"/>
        <v>0</v>
      </c>
      <c r="G221" s="66">
        <f t="shared" si="83"/>
        <v>0</v>
      </c>
      <c r="H221" s="66">
        <f t="shared" si="83"/>
        <v>0</v>
      </c>
      <c r="I221" s="66">
        <f t="shared" si="83"/>
        <v>0</v>
      </c>
      <c r="J221" s="66">
        <f t="shared" si="83"/>
        <v>0</v>
      </c>
      <c r="K221" s="66">
        <f t="shared" si="83"/>
        <v>0</v>
      </c>
      <c r="L221" s="67" t="str">
        <f t="shared" si="82"/>
        <v/>
      </c>
      <c r="N221" s="31"/>
      <c r="O221" s="31"/>
    </row>
    <row r="222" spans="1:15">
      <c r="A222" s="48" t="s">
        <v>20</v>
      </c>
      <c r="B222" s="66">
        <f t="shared" si="80"/>
        <v>0</v>
      </c>
      <c r="C222" s="66">
        <f t="shared" si="81"/>
        <v>0</v>
      </c>
      <c r="D222" s="66">
        <f t="shared" ref="D222:K222" si="84">+D223+D226+D227+D230</f>
        <v>0</v>
      </c>
      <c r="E222" s="66">
        <f t="shared" si="84"/>
        <v>0</v>
      </c>
      <c r="F222" s="66">
        <f t="shared" si="84"/>
        <v>0</v>
      </c>
      <c r="G222" s="66">
        <f t="shared" si="84"/>
        <v>0</v>
      </c>
      <c r="H222" s="66">
        <f t="shared" si="84"/>
        <v>0</v>
      </c>
      <c r="I222" s="66">
        <f t="shared" si="84"/>
        <v>0</v>
      </c>
      <c r="J222" s="66">
        <f t="shared" si="84"/>
        <v>0</v>
      </c>
      <c r="K222" s="66">
        <f t="shared" si="84"/>
        <v>0</v>
      </c>
      <c r="L222" s="67" t="str">
        <f t="shared" si="82"/>
        <v/>
      </c>
      <c r="N222" s="31"/>
      <c r="O222" s="31"/>
    </row>
    <row r="223" spans="1:15">
      <c r="A223" s="48" t="s">
        <v>21</v>
      </c>
      <c r="B223" s="66">
        <f t="shared" si="80"/>
        <v>0</v>
      </c>
      <c r="C223" s="66">
        <f t="shared" si="81"/>
        <v>0</v>
      </c>
      <c r="D223" s="66">
        <f t="shared" ref="D223:K223" si="85">+D224+D225</f>
        <v>0</v>
      </c>
      <c r="E223" s="66">
        <f t="shared" si="85"/>
        <v>0</v>
      </c>
      <c r="F223" s="66">
        <f t="shared" si="85"/>
        <v>0</v>
      </c>
      <c r="G223" s="66">
        <f t="shared" si="85"/>
        <v>0</v>
      </c>
      <c r="H223" s="66">
        <f t="shared" si="85"/>
        <v>0</v>
      </c>
      <c r="I223" s="66">
        <f t="shared" si="85"/>
        <v>0</v>
      </c>
      <c r="J223" s="66">
        <f t="shared" si="85"/>
        <v>0</v>
      </c>
      <c r="K223" s="66">
        <f t="shared" si="85"/>
        <v>0</v>
      </c>
      <c r="L223" s="67" t="str">
        <f t="shared" si="82"/>
        <v/>
      </c>
      <c r="N223" s="31"/>
      <c r="O223" s="31"/>
    </row>
    <row r="224" spans="1:15">
      <c r="A224" s="49" t="s">
        <v>22</v>
      </c>
      <c r="B224" s="68">
        <f t="shared" si="80"/>
        <v>0</v>
      </c>
      <c r="C224" s="68">
        <f t="shared" si="81"/>
        <v>0</v>
      </c>
      <c r="D224" s="68"/>
      <c r="E224" s="68"/>
      <c r="F224" s="68"/>
      <c r="G224" s="68"/>
      <c r="H224" s="68"/>
      <c r="I224" s="68"/>
      <c r="J224" s="68"/>
      <c r="K224" s="68"/>
      <c r="L224" s="69" t="str">
        <f t="shared" si="82"/>
        <v/>
      </c>
      <c r="N224" s="31"/>
      <c r="O224" s="31"/>
    </row>
    <row r="225" spans="1:15">
      <c r="A225" s="50" t="s">
        <v>23</v>
      </c>
      <c r="B225" s="68">
        <f t="shared" si="80"/>
        <v>0</v>
      </c>
      <c r="C225" s="68">
        <f t="shared" si="81"/>
        <v>0</v>
      </c>
      <c r="D225" s="73"/>
      <c r="E225" s="73"/>
      <c r="F225" s="73"/>
      <c r="G225" s="73"/>
      <c r="H225" s="73"/>
      <c r="I225" s="73"/>
      <c r="J225" s="73"/>
      <c r="K225" s="73"/>
      <c r="L225" s="69" t="str">
        <f t="shared" si="82"/>
        <v/>
      </c>
      <c r="N225" s="31"/>
      <c r="O225" s="31"/>
    </row>
    <row r="226" spans="1:15" ht="37.5">
      <c r="A226" s="49" t="s">
        <v>141</v>
      </c>
      <c r="B226" s="68">
        <f t="shared" si="80"/>
        <v>0</v>
      </c>
      <c r="C226" s="68">
        <f t="shared" si="81"/>
        <v>0</v>
      </c>
      <c r="D226" s="68">
        <f>+VALUE(FIXED(N226*0.24/1000000,5)*1000000)</f>
        <v>0</v>
      </c>
      <c r="E226" s="68"/>
      <c r="F226" s="68">
        <f>+D226</f>
        <v>0</v>
      </c>
      <c r="G226" s="68"/>
      <c r="H226" s="68">
        <f>+(N226-D226-F226)/2</f>
        <v>0</v>
      </c>
      <c r="I226" s="68"/>
      <c r="J226" s="68">
        <f>+N226-H226-F226-D226</f>
        <v>0</v>
      </c>
      <c r="K226" s="68"/>
      <c r="L226" s="69" t="str">
        <f t="shared" si="82"/>
        <v/>
      </c>
      <c r="N226" s="31"/>
      <c r="O226" s="31"/>
    </row>
    <row r="227" spans="1:15">
      <c r="A227" s="48" t="s">
        <v>24</v>
      </c>
      <c r="B227" s="66">
        <f t="shared" si="80"/>
        <v>0</v>
      </c>
      <c r="C227" s="66">
        <f t="shared" si="81"/>
        <v>0</v>
      </c>
      <c r="D227" s="66">
        <f t="shared" ref="D227:K227" si="86">+D228+D229</f>
        <v>0</v>
      </c>
      <c r="E227" s="66">
        <f t="shared" si="86"/>
        <v>0</v>
      </c>
      <c r="F227" s="66">
        <f t="shared" si="86"/>
        <v>0</v>
      </c>
      <c r="G227" s="66">
        <f t="shared" si="86"/>
        <v>0</v>
      </c>
      <c r="H227" s="66">
        <f t="shared" si="86"/>
        <v>0</v>
      </c>
      <c r="I227" s="66">
        <f t="shared" si="86"/>
        <v>0</v>
      </c>
      <c r="J227" s="66">
        <f t="shared" si="86"/>
        <v>0</v>
      </c>
      <c r="K227" s="66">
        <f t="shared" si="86"/>
        <v>0</v>
      </c>
      <c r="L227" s="67" t="str">
        <f t="shared" si="82"/>
        <v/>
      </c>
      <c r="N227" s="31"/>
      <c r="O227" s="31"/>
    </row>
    <row r="228" spans="1:15">
      <c r="A228" s="51" t="s">
        <v>25</v>
      </c>
      <c r="B228" s="68">
        <f t="shared" si="80"/>
        <v>0</v>
      </c>
      <c r="C228" s="68">
        <f t="shared" si="81"/>
        <v>0</v>
      </c>
      <c r="D228" s="68"/>
      <c r="E228" s="68"/>
      <c r="F228" s="68">
        <f>0.9545/16.3773*N228</f>
        <v>0</v>
      </c>
      <c r="G228" s="68"/>
      <c r="H228" s="68">
        <f>7.128/16.3773*N228</f>
        <v>0</v>
      </c>
      <c r="I228" s="68"/>
      <c r="J228" s="68">
        <f>+N228-F228-H228</f>
        <v>0</v>
      </c>
      <c r="K228" s="73"/>
      <c r="L228" s="69" t="str">
        <f t="shared" si="82"/>
        <v/>
      </c>
      <c r="N228" s="31"/>
      <c r="O228" s="31"/>
    </row>
    <row r="229" spans="1:15">
      <c r="A229" s="51" t="s">
        <v>26</v>
      </c>
      <c r="B229" s="68">
        <f t="shared" si="80"/>
        <v>0</v>
      </c>
      <c r="C229" s="68">
        <f t="shared" si="81"/>
        <v>0</v>
      </c>
      <c r="D229" s="73"/>
      <c r="E229" s="73"/>
      <c r="F229" s="73"/>
      <c r="G229" s="73"/>
      <c r="H229" s="73">
        <f>+N229</f>
        <v>0</v>
      </c>
      <c r="I229" s="73"/>
      <c r="J229" s="73"/>
      <c r="K229" s="73"/>
      <c r="L229" s="69" t="str">
        <f t="shared" si="82"/>
        <v/>
      </c>
      <c r="N229" s="31"/>
      <c r="O229" s="31"/>
    </row>
    <row r="230" spans="1:15">
      <c r="A230" s="48" t="s">
        <v>27</v>
      </c>
      <c r="B230" s="66">
        <f t="shared" si="80"/>
        <v>0</v>
      </c>
      <c r="C230" s="66">
        <f t="shared" si="81"/>
        <v>0</v>
      </c>
      <c r="D230" s="66">
        <f t="shared" ref="D230:K230" si="87">SUM(D231:D233)</f>
        <v>0</v>
      </c>
      <c r="E230" s="66">
        <f t="shared" si="87"/>
        <v>0</v>
      </c>
      <c r="F230" s="66">
        <f t="shared" si="87"/>
        <v>0</v>
      </c>
      <c r="G230" s="66">
        <f t="shared" si="87"/>
        <v>0</v>
      </c>
      <c r="H230" s="66">
        <f t="shared" si="87"/>
        <v>0</v>
      </c>
      <c r="I230" s="66">
        <f t="shared" si="87"/>
        <v>0</v>
      </c>
      <c r="J230" s="66">
        <f t="shared" si="87"/>
        <v>0</v>
      </c>
      <c r="K230" s="66">
        <f t="shared" si="87"/>
        <v>0</v>
      </c>
      <c r="L230" s="67" t="str">
        <f t="shared" si="82"/>
        <v/>
      </c>
      <c r="N230" s="31"/>
    </row>
    <row r="231" spans="1:15">
      <c r="A231" s="51" t="s">
        <v>28</v>
      </c>
      <c r="B231" s="68">
        <f t="shared" si="80"/>
        <v>0</v>
      </c>
      <c r="C231" s="68">
        <f t="shared" si="81"/>
        <v>0</v>
      </c>
      <c r="D231" s="68"/>
      <c r="E231" s="68"/>
      <c r="F231" s="68"/>
      <c r="G231" s="68"/>
      <c r="H231" s="68"/>
      <c r="I231" s="68"/>
      <c r="J231" s="68"/>
      <c r="K231" s="68"/>
      <c r="L231" s="69" t="str">
        <f t="shared" si="82"/>
        <v/>
      </c>
      <c r="N231" s="31"/>
    </row>
    <row r="232" spans="1:15">
      <c r="A232" s="51" t="s">
        <v>29</v>
      </c>
      <c r="B232" s="68">
        <f t="shared" si="80"/>
        <v>0</v>
      </c>
      <c r="C232" s="68">
        <f t="shared" si="81"/>
        <v>0</v>
      </c>
      <c r="D232" s="68"/>
      <c r="E232" s="68"/>
      <c r="F232" s="68"/>
      <c r="G232" s="68"/>
      <c r="H232" s="68"/>
      <c r="I232" s="68"/>
      <c r="J232" s="68"/>
      <c r="K232" s="68"/>
      <c r="L232" s="69" t="str">
        <f t="shared" si="82"/>
        <v/>
      </c>
      <c r="N232" s="31"/>
    </row>
    <row r="233" spans="1:15" ht="19.5" thickBot="1">
      <c r="A233" s="51" t="s">
        <v>30</v>
      </c>
      <c r="B233" s="68">
        <f t="shared" si="80"/>
        <v>0</v>
      </c>
      <c r="C233" s="68">
        <f t="shared" si="81"/>
        <v>0</v>
      </c>
      <c r="D233" s="68"/>
      <c r="E233" s="68"/>
      <c r="F233" s="68"/>
      <c r="G233" s="68"/>
      <c r="H233" s="68"/>
      <c r="I233" s="68"/>
      <c r="J233" s="68"/>
      <c r="K233" s="68"/>
      <c r="L233" s="69" t="str">
        <f t="shared" si="82"/>
        <v/>
      </c>
      <c r="N233" s="31"/>
    </row>
    <row r="234" spans="1:15">
      <c r="A234" s="52" t="s">
        <v>32</v>
      </c>
      <c r="B234" s="71">
        <f>+B222+B217</f>
        <v>0</v>
      </c>
      <c r="C234" s="71">
        <f>+C222+C217</f>
        <v>0</v>
      </c>
      <c r="D234" s="71">
        <f>+D222+D217</f>
        <v>0</v>
      </c>
      <c r="E234" s="71">
        <f t="shared" ref="E234:K234" si="88">+E222+E217</f>
        <v>0</v>
      </c>
      <c r="F234" s="71">
        <f t="shared" si="88"/>
        <v>0</v>
      </c>
      <c r="G234" s="71">
        <f t="shared" si="88"/>
        <v>0</v>
      </c>
      <c r="H234" s="71">
        <f t="shared" si="88"/>
        <v>0</v>
      </c>
      <c r="I234" s="71">
        <f t="shared" si="88"/>
        <v>0</v>
      </c>
      <c r="J234" s="71">
        <f t="shared" si="88"/>
        <v>0</v>
      </c>
      <c r="K234" s="71">
        <f t="shared" si="88"/>
        <v>0</v>
      </c>
      <c r="L234" s="72" t="str">
        <f t="shared" si="82"/>
        <v/>
      </c>
      <c r="N234" s="31"/>
    </row>
    <row r="235" spans="1:15">
      <c r="N235" s="31"/>
    </row>
  </sheetData>
  <mergeCells count="104">
    <mergeCell ref="H215:I215"/>
    <mergeCell ref="J215:K215"/>
    <mergeCell ref="A211:D211"/>
    <mergeCell ref="E211:G211"/>
    <mergeCell ref="E212:G212"/>
    <mergeCell ref="B215:C215"/>
    <mergeCell ref="D215:E215"/>
    <mergeCell ref="F215:G215"/>
    <mergeCell ref="K207:L207"/>
    <mergeCell ref="A208:L208"/>
    <mergeCell ref="K209:L209"/>
    <mergeCell ref="A210:D210"/>
    <mergeCell ref="E210:L210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89:L89"/>
    <mergeCell ref="A90:L90"/>
    <mergeCell ref="K91:L91"/>
    <mergeCell ref="A92:D92"/>
    <mergeCell ref="E92:L92"/>
    <mergeCell ref="A93:D93"/>
    <mergeCell ref="E93:G93"/>
    <mergeCell ref="E94:G94"/>
    <mergeCell ref="B97:C97"/>
    <mergeCell ref="D97:E97"/>
    <mergeCell ref="F97:G97"/>
    <mergeCell ref="H97:I97"/>
    <mergeCell ref="J97:K97"/>
    <mergeCell ref="K119:L119"/>
    <mergeCell ref="A120:L120"/>
    <mergeCell ref="K121:L121"/>
    <mergeCell ref="A122:D122"/>
    <mergeCell ref="E122:L122"/>
    <mergeCell ref="A123:D123"/>
    <mergeCell ref="E123:G123"/>
    <mergeCell ref="E124:G124"/>
    <mergeCell ref="B127:C127"/>
    <mergeCell ref="D127:E127"/>
    <mergeCell ref="F127:G127"/>
    <mergeCell ref="H127:I127"/>
    <mergeCell ref="J127:K127"/>
    <mergeCell ref="K149:L149"/>
    <mergeCell ref="A150:L150"/>
    <mergeCell ref="K151:L151"/>
    <mergeCell ref="A152:D152"/>
    <mergeCell ref="E152:L152"/>
    <mergeCell ref="A153:D153"/>
    <mergeCell ref="E153:G153"/>
    <mergeCell ref="E154:G154"/>
    <mergeCell ref="B157:C157"/>
    <mergeCell ref="D157:E157"/>
    <mergeCell ref="F157:G157"/>
    <mergeCell ref="H157:I157"/>
    <mergeCell ref="J157:K157"/>
    <mergeCell ref="K178:L178"/>
    <mergeCell ref="A179:L179"/>
    <mergeCell ref="K180:L180"/>
    <mergeCell ref="A181:D181"/>
    <mergeCell ref="E181:L181"/>
    <mergeCell ref="J186:K186"/>
    <mergeCell ref="H186:I186"/>
    <mergeCell ref="A182:D182"/>
    <mergeCell ref="E182:G182"/>
    <mergeCell ref="E183:G183"/>
    <mergeCell ref="B186:C186"/>
    <mergeCell ref="D186:E186"/>
    <mergeCell ref="F186:G186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29" max="11" man="1"/>
    <brk id="59" max="11" man="1"/>
    <brk id="88" max="11" man="1"/>
    <brk id="118" max="11" man="1"/>
    <brk id="148" max="11" man="1"/>
    <brk id="177" max="11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enableFormatConditionsCalculation="0">
    <tabColor indexed="41"/>
  </sheetPr>
  <dimension ref="A1:O90"/>
  <sheetViews>
    <sheetView zoomScale="85" zoomScaleNormal="85" workbookViewId="0"/>
  </sheetViews>
  <sheetFormatPr defaultRowHeight="18.75"/>
  <cols>
    <col min="1" max="1" width="33.1406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74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74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74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+VALUE(FIXED(N72*0.24/1000000,5)*1000000)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+N72-H72-F72-D72</f>
        <v>0</v>
      </c>
      <c r="K72" s="25"/>
      <c r="L72" s="37" t="str">
        <f t="shared" ref="L72:L89" si="28"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>
        <f>+VALUE(FIXED(N73*0.24/1000000,5)*1000000)</f>
        <v>0</v>
      </c>
      <c r="E73" s="25"/>
      <c r="F73" s="25">
        <f>+D73</f>
        <v>0</v>
      </c>
      <c r="G73" s="25"/>
      <c r="H73" s="25">
        <f>+(N73-D73-F73)/2</f>
        <v>0</v>
      </c>
      <c r="I73" s="25"/>
      <c r="J73" s="25">
        <f>+N73-H73-F73-D73</f>
        <v>0</v>
      </c>
      <c r="K73" s="25"/>
      <c r="L73" s="37" t="str">
        <f t="shared" si="28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>
        <f>+VALUE(FIXED(N74*0.24/1000000,5)*1000000)</f>
        <v>0</v>
      </c>
      <c r="E74" s="25"/>
      <c r="F74" s="25">
        <f>+D74</f>
        <v>0</v>
      </c>
      <c r="G74" s="25"/>
      <c r="H74" s="25">
        <f>+(N74-D74-F74)/2</f>
        <v>0</v>
      </c>
      <c r="I74" s="25"/>
      <c r="J74" s="25">
        <f>+N74-H74-F74-D74</f>
        <v>0</v>
      </c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H69:I69"/>
    <mergeCell ref="J69:K69"/>
    <mergeCell ref="B69:C69"/>
    <mergeCell ref="D69:E69"/>
    <mergeCell ref="F69:G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enableFormatConditionsCalculation="0">
    <tabColor indexed="41"/>
  </sheetPr>
  <dimension ref="A1:O120"/>
  <sheetViews>
    <sheetView zoomScale="85" zoomScaleNormal="85" workbookViewId="0"/>
  </sheetViews>
  <sheetFormatPr defaultRowHeight="18.75"/>
  <cols>
    <col min="1" max="1" width="33.855468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75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75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75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75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>
      <c r="A104" s="24" t="s">
        <v>140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>
      <c r="A110" s="24" t="s">
        <v>141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>
      <c r="A112" s="28" t="s">
        <v>25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37"/>
        <v/>
      </c>
      <c r="N112" s="31"/>
      <c r="O112" s="35"/>
    </row>
    <row r="113" spans="1:15">
      <c r="A113" s="28" t="s">
        <v>26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37"/>
        <v/>
      </c>
      <c r="N113" s="31"/>
      <c r="O113" s="35"/>
    </row>
    <row r="114" spans="1:15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5">
      <c r="A115" s="28" t="s">
        <v>28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5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5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5" ht="19.5" thickBot="1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5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K91:L91"/>
    <mergeCell ref="A92:L92"/>
    <mergeCell ref="H69:I69"/>
    <mergeCell ref="J69:K69"/>
    <mergeCell ref="A94:D94"/>
    <mergeCell ref="E94:L94"/>
    <mergeCell ref="K93:L93"/>
    <mergeCell ref="B69:C69"/>
    <mergeCell ref="D69:E69"/>
    <mergeCell ref="F69:G69"/>
    <mergeCell ref="A95:D95"/>
    <mergeCell ref="E95:G95"/>
    <mergeCell ref="H99:I99"/>
    <mergeCell ref="J99:K99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enableFormatConditionsCalculation="0">
    <tabColor indexed="41"/>
  </sheetPr>
  <dimension ref="A1:P120"/>
  <sheetViews>
    <sheetView zoomScale="85" zoomScaleNormal="85" workbookViewId="0"/>
  </sheetViews>
  <sheetFormatPr defaultRowHeight="18.75"/>
  <cols>
    <col min="1" max="1" width="32.85546875" customWidth="1"/>
    <col min="2" max="2" width="12.5703125" customWidth="1"/>
    <col min="3" max="3" width="13.140625" bestFit="1" customWidth="1"/>
    <col min="4" max="4" width="11.7109375" customWidth="1"/>
    <col min="5" max="5" width="11.85546875" bestFit="1" customWidth="1"/>
    <col min="6" max="6" width="11.7109375" customWidth="1"/>
    <col min="7" max="7" width="11.7109375" bestFit="1" customWidth="1"/>
    <col min="8" max="8" width="11.710937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90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B30" s="33"/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90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+D72+D102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+D78+D108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+D82+D112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+D85+D115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90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>IF(C72&gt;0,FIXED(C72/B72*100,2),"")</f>
        <v/>
      </c>
      <c r="M72" t="str">
        <f>IF(B72=N72,"",1)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ref="L73:L89" si="28">IF(C73&gt;0,FIXED(C73/B73*100,2),"")</f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>IF(C80&gt;0,FIXED(C80/B80*100,2),"")</f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34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90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39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35">SUM(D102:D104)</f>
        <v>0</v>
      </c>
      <c r="E101" s="22">
        <f t="shared" si="35"/>
        <v>0</v>
      </c>
      <c r="F101" s="22">
        <f t="shared" si="35"/>
        <v>0</v>
      </c>
      <c r="G101" s="22">
        <f t="shared" si="35"/>
        <v>0</v>
      </c>
      <c r="H101" s="22">
        <f t="shared" si="35"/>
        <v>0</v>
      </c>
      <c r="I101" s="22">
        <f t="shared" si="35"/>
        <v>0</v>
      </c>
      <c r="J101" s="22">
        <f t="shared" si="35"/>
        <v>0</v>
      </c>
      <c r="K101" s="22">
        <f t="shared" si="35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36">+D102+F102+H102+J102</f>
        <v>0</v>
      </c>
      <c r="C102" s="25">
        <f t="shared" si="36"/>
        <v>0</v>
      </c>
      <c r="D102" s="25"/>
      <c r="E102" s="25"/>
      <c r="F102" s="25"/>
      <c r="G102" s="25"/>
      <c r="H102" s="25"/>
      <c r="I102" s="25"/>
      <c r="J102" s="25"/>
      <c r="K102" s="25"/>
      <c r="L102" s="37" t="str">
        <f t="shared" ref="L102:L119" si="37">IF(C102&gt;0,FIXED(C102/B102*100,2),"")</f>
        <v/>
      </c>
      <c r="N102" s="31"/>
      <c r="O102" s="35"/>
    </row>
    <row r="103" spans="1:15">
      <c r="A103" s="24" t="s">
        <v>18</v>
      </c>
      <c r="B103" s="25">
        <f t="shared" si="36"/>
        <v>0</v>
      </c>
      <c r="C103" s="25">
        <f t="shared" si="36"/>
        <v>0</v>
      </c>
      <c r="D103" s="25"/>
      <c r="E103" s="25"/>
      <c r="F103" s="25"/>
      <c r="G103" s="25"/>
      <c r="H103" s="25"/>
      <c r="I103" s="25"/>
      <c r="J103" s="25"/>
      <c r="K103" s="25"/>
      <c r="L103" s="37" t="str">
        <f t="shared" si="37"/>
        <v/>
      </c>
      <c r="N103" s="31"/>
      <c r="O103" s="35"/>
    </row>
    <row r="104" spans="1:15">
      <c r="A104" s="24" t="s">
        <v>140</v>
      </c>
      <c r="B104" s="25">
        <f t="shared" si="36"/>
        <v>0</v>
      </c>
      <c r="C104" s="25">
        <f t="shared" si="36"/>
        <v>0</v>
      </c>
      <c r="D104" s="25"/>
      <c r="E104" s="25"/>
      <c r="F104" s="25"/>
      <c r="G104" s="25"/>
      <c r="H104" s="25"/>
      <c r="I104" s="25"/>
      <c r="J104" s="25"/>
      <c r="K104" s="25"/>
      <c r="L104" s="37" t="str">
        <f t="shared" si="37"/>
        <v/>
      </c>
      <c r="N104" s="31"/>
      <c r="O104" s="35"/>
    </row>
    <row r="105" spans="1:15">
      <c r="A105" s="21" t="s">
        <v>19</v>
      </c>
      <c r="B105" s="22">
        <f t="shared" si="36"/>
        <v>0</v>
      </c>
      <c r="C105" s="22">
        <f t="shared" si="36"/>
        <v>0</v>
      </c>
      <c r="D105" s="22">
        <f t="shared" ref="D105:K105" si="38">+D106</f>
        <v>0</v>
      </c>
      <c r="E105" s="22">
        <f t="shared" si="38"/>
        <v>0</v>
      </c>
      <c r="F105" s="22">
        <f t="shared" si="38"/>
        <v>0</v>
      </c>
      <c r="G105" s="22">
        <f t="shared" si="38"/>
        <v>0</v>
      </c>
      <c r="H105" s="22">
        <f t="shared" si="38"/>
        <v>0</v>
      </c>
      <c r="I105" s="22">
        <f t="shared" si="38"/>
        <v>0</v>
      </c>
      <c r="J105" s="22">
        <f t="shared" si="38"/>
        <v>0</v>
      </c>
      <c r="K105" s="22">
        <f t="shared" si="38"/>
        <v>0</v>
      </c>
      <c r="L105" s="23" t="str">
        <f t="shared" si="37"/>
        <v/>
      </c>
      <c r="N105" s="31"/>
      <c r="O105" s="35"/>
    </row>
    <row r="106" spans="1:15">
      <c r="A106" s="21" t="s">
        <v>20</v>
      </c>
      <c r="B106" s="22">
        <f t="shared" si="36"/>
        <v>0</v>
      </c>
      <c r="C106" s="22">
        <f t="shared" si="36"/>
        <v>0</v>
      </c>
      <c r="D106" s="22">
        <f t="shared" ref="D106:K106" si="39">+D107+D110+D111+D114</f>
        <v>0</v>
      </c>
      <c r="E106" s="22">
        <f t="shared" si="39"/>
        <v>0</v>
      </c>
      <c r="F106" s="22">
        <f t="shared" si="39"/>
        <v>0</v>
      </c>
      <c r="G106" s="22">
        <f t="shared" si="39"/>
        <v>0</v>
      </c>
      <c r="H106" s="22">
        <f t="shared" si="39"/>
        <v>0</v>
      </c>
      <c r="I106" s="22">
        <f t="shared" si="39"/>
        <v>0</v>
      </c>
      <c r="J106" s="22">
        <f t="shared" si="39"/>
        <v>0</v>
      </c>
      <c r="K106" s="22">
        <f t="shared" si="39"/>
        <v>0</v>
      </c>
      <c r="L106" s="23" t="str">
        <f t="shared" si="37"/>
        <v/>
      </c>
      <c r="N106" s="31"/>
      <c r="O106" s="35"/>
    </row>
    <row r="107" spans="1:15">
      <c r="A107" s="21" t="s">
        <v>21</v>
      </c>
      <c r="B107" s="22">
        <f t="shared" si="36"/>
        <v>0</v>
      </c>
      <c r="C107" s="22">
        <f t="shared" si="36"/>
        <v>0</v>
      </c>
      <c r="D107" s="22">
        <f t="shared" ref="D107:K107" si="40">+D108+D109</f>
        <v>0</v>
      </c>
      <c r="E107" s="22">
        <f t="shared" si="40"/>
        <v>0</v>
      </c>
      <c r="F107" s="22">
        <f t="shared" si="40"/>
        <v>0</v>
      </c>
      <c r="G107" s="22">
        <f t="shared" si="40"/>
        <v>0</v>
      </c>
      <c r="H107" s="22">
        <f t="shared" si="40"/>
        <v>0</v>
      </c>
      <c r="I107" s="22">
        <f t="shared" si="40"/>
        <v>0</v>
      </c>
      <c r="J107" s="22">
        <f t="shared" si="40"/>
        <v>0</v>
      </c>
      <c r="K107" s="22">
        <f t="shared" si="40"/>
        <v>0</v>
      </c>
      <c r="L107" s="23" t="str">
        <f t="shared" si="37"/>
        <v/>
      </c>
      <c r="N107" s="31"/>
      <c r="O107" s="35"/>
    </row>
    <row r="108" spans="1:15">
      <c r="A108" s="24" t="s">
        <v>22</v>
      </c>
      <c r="B108" s="25">
        <f t="shared" si="36"/>
        <v>0</v>
      </c>
      <c r="C108" s="25">
        <f t="shared" si="36"/>
        <v>0</v>
      </c>
      <c r="D108" s="25"/>
      <c r="E108" s="25"/>
      <c r="F108" s="25"/>
      <c r="G108" s="25"/>
      <c r="H108" s="25"/>
      <c r="I108" s="25"/>
      <c r="J108" s="25"/>
      <c r="K108" s="25"/>
      <c r="L108" s="37" t="str">
        <f t="shared" si="37"/>
        <v/>
      </c>
      <c r="N108" s="31"/>
      <c r="O108" s="35"/>
    </row>
    <row r="109" spans="1:15">
      <c r="A109" s="26" t="s">
        <v>23</v>
      </c>
      <c r="B109" s="25">
        <f t="shared" si="36"/>
        <v>0</v>
      </c>
      <c r="C109" s="25">
        <f t="shared" si="36"/>
        <v>0</v>
      </c>
      <c r="D109" s="27"/>
      <c r="E109" s="27"/>
      <c r="F109" s="27"/>
      <c r="G109" s="27"/>
      <c r="H109" s="27"/>
      <c r="I109" s="27"/>
      <c r="J109" s="27"/>
      <c r="K109" s="27"/>
      <c r="L109" s="37" t="str">
        <f t="shared" si="37"/>
        <v/>
      </c>
      <c r="N109" s="31"/>
      <c r="O109" s="35"/>
    </row>
    <row r="110" spans="1:15">
      <c r="A110" s="24" t="s">
        <v>141</v>
      </c>
      <c r="B110" s="25">
        <f t="shared" si="36"/>
        <v>0</v>
      </c>
      <c r="C110" s="25">
        <f t="shared" si="36"/>
        <v>0</v>
      </c>
      <c r="D110" s="25"/>
      <c r="E110" s="25"/>
      <c r="F110" s="25"/>
      <c r="G110" s="25"/>
      <c r="H110" s="25"/>
      <c r="I110" s="25"/>
      <c r="J110" s="25"/>
      <c r="K110" s="25"/>
      <c r="L110" s="37" t="str">
        <f t="shared" si="37"/>
        <v/>
      </c>
      <c r="N110" s="31"/>
      <c r="O110" s="35"/>
    </row>
    <row r="111" spans="1:15">
      <c r="A111" s="21" t="s">
        <v>24</v>
      </c>
      <c r="B111" s="22">
        <f t="shared" si="36"/>
        <v>0</v>
      </c>
      <c r="C111" s="22">
        <f t="shared" si="36"/>
        <v>0</v>
      </c>
      <c r="D111" s="22">
        <f t="shared" ref="D111:K111" si="41">+D112+D113</f>
        <v>0</v>
      </c>
      <c r="E111" s="22">
        <f t="shared" si="41"/>
        <v>0</v>
      </c>
      <c r="F111" s="22">
        <f t="shared" si="41"/>
        <v>0</v>
      </c>
      <c r="G111" s="22">
        <f t="shared" si="41"/>
        <v>0</v>
      </c>
      <c r="H111" s="22">
        <f t="shared" si="41"/>
        <v>0</v>
      </c>
      <c r="I111" s="22">
        <f t="shared" si="41"/>
        <v>0</v>
      </c>
      <c r="J111" s="22">
        <f t="shared" si="41"/>
        <v>0</v>
      </c>
      <c r="K111" s="22">
        <f t="shared" si="41"/>
        <v>0</v>
      </c>
      <c r="L111" s="23" t="str">
        <f t="shared" si="37"/>
        <v/>
      </c>
      <c r="N111" s="31"/>
      <c r="O111" s="35"/>
    </row>
    <row r="112" spans="1:15">
      <c r="A112" s="28" t="s">
        <v>25</v>
      </c>
      <c r="B112" s="25">
        <f t="shared" si="36"/>
        <v>0</v>
      </c>
      <c r="C112" s="25">
        <f t="shared" si="36"/>
        <v>0</v>
      </c>
      <c r="D112" s="25"/>
      <c r="E112" s="25"/>
      <c r="F112" s="25"/>
      <c r="G112" s="25"/>
      <c r="H112" s="25"/>
      <c r="I112" s="25"/>
      <c r="J112" s="25"/>
      <c r="K112" s="27"/>
      <c r="L112" s="37" t="str">
        <f t="shared" si="37"/>
        <v/>
      </c>
      <c r="N112" s="31"/>
      <c r="O112" s="35"/>
    </row>
    <row r="113" spans="1:16">
      <c r="A113" s="28" t="s">
        <v>26</v>
      </c>
      <c r="B113" s="25">
        <f t="shared" si="36"/>
        <v>0</v>
      </c>
      <c r="C113" s="25">
        <f t="shared" si="36"/>
        <v>0</v>
      </c>
      <c r="D113" s="25"/>
      <c r="E113" s="25"/>
      <c r="F113" s="25"/>
      <c r="G113" s="25"/>
      <c r="H113" s="25"/>
      <c r="I113" s="25"/>
      <c r="J113" s="25"/>
      <c r="K113" s="27"/>
      <c r="L113" s="37" t="str">
        <f t="shared" si="37"/>
        <v/>
      </c>
      <c r="N113" s="31"/>
      <c r="O113" s="35"/>
      <c r="P113" s="32"/>
    </row>
    <row r="114" spans="1:16">
      <c r="A114" s="21" t="s">
        <v>27</v>
      </c>
      <c r="B114" s="22">
        <f t="shared" si="36"/>
        <v>0</v>
      </c>
      <c r="C114" s="22">
        <f t="shared" si="36"/>
        <v>0</v>
      </c>
      <c r="D114" s="22">
        <f t="shared" ref="D114:K114" si="42">SUM(D115:D118)</f>
        <v>0</v>
      </c>
      <c r="E114" s="22">
        <f t="shared" si="42"/>
        <v>0</v>
      </c>
      <c r="F114" s="22">
        <f t="shared" si="42"/>
        <v>0</v>
      </c>
      <c r="G114" s="22">
        <f t="shared" si="42"/>
        <v>0</v>
      </c>
      <c r="H114" s="22">
        <f t="shared" si="42"/>
        <v>0</v>
      </c>
      <c r="I114" s="22">
        <f t="shared" si="42"/>
        <v>0</v>
      </c>
      <c r="J114" s="22">
        <f t="shared" si="42"/>
        <v>0</v>
      </c>
      <c r="K114" s="22">
        <f t="shared" si="42"/>
        <v>0</v>
      </c>
      <c r="L114" s="23" t="str">
        <f t="shared" si="37"/>
        <v/>
      </c>
      <c r="N114" s="31"/>
      <c r="O114" s="35"/>
    </row>
    <row r="115" spans="1:16">
      <c r="A115" s="28" t="s">
        <v>28</v>
      </c>
      <c r="B115" s="25">
        <f t="shared" si="36"/>
        <v>0</v>
      </c>
      <c r="C115" s="25">
        <f t="shared" si="36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37"/>
        <v/>
      </c>
      <c r="N115" s="31"/>
      <c r="O115" s="35"/>
    </row>
    <row r="116" spans="1:16">
      <c r="A116" s="28" t="s">
        <v>29</v>
      </c>
      <c r="B116" s="25">
        <f t="shared" si="36"/>
        <v>0</v>
      </c>
      <c r="C116" s="25">
        <f t="shared" si="36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37"/>
        <v/>
      </c>
      <c r="N116" s="31"/>
      <c r="O116" s="35"/>
    </row>
    <row r="117" spans="1:16">
      <c r="A117" s="28" t="s">
        <v>30</v>
      </c>
      <c r="B117" s="25">
        <f t="shared" si="36"/>
        <v>0</v>
      </c>
      <c r="C117" s="25">
        <f t="shared" si="36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37"/>
        <v/>
      </c>
      <c r="N117" s="31"/>
      <c r="O117" s="35"/>
    </row>
    <row r="118" spans="1:16" ht="19.5" thickBot="1">
      <c r="A118" s="28" t="s">
        <v>31</v>
      </c>
      <c r="B118" s="25">
        <f t="shared" si="36"/>
        <v>0</v>
      </c>
      <c r="C118" s="25">
        <f t="shared" si="36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37"/>
        <v/>
      </c>
      <c r="N118" s="31"/>
      <c r="O118" s="35"/>
    </row>
    <row r="119" spans="1:16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43">+E106+E101</f>
        <v>0</v>
      </c>
      <c r="F119" s="30">
        <f t="shared" si="43"/>
        <v>0</v>
      </c>
      <c r="G119" s="30">
        <f t="shared" si="43"/>
        <v>0</v>
      </c>
      <c r="H119" s="30">
        <f t="shared" si="43"/>
        <v>0</v>
      </c>
      <c r="I119" s="30">
        <f t="shared" si="43"/>
        <v>0</v>
      </c>
      <c r="J119" s="30">
        <f t="shared" si="43"/>
        <v>0</v>
      </c>
      <c r="K119" s="30">
        <f t="shared" si="43"/>
        <v>0</v>
      </c>
      <c r="L119" s="39" t="str">
        <f t="shared" si="37"/>
        <v/>
      </c>
      <c r="N119" s="31"/>
      <c r="O119" s="35"/>
    </row>
    <row r="120" spans="1:16">
      <c r="N120" s="31"/>
      <c r="O120" s="35"/>
    </row>
  </sheetData>
  <mergeCells count="52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E66:G66"/>
    <mergeCell ref="K91:L91"/>
    <mergeCell ref="A92:L92"/>
    <mergeCell ref="H69:I69"/>
    <mergeCell ref="J69:K69"/>
    <mergeCell ref="A94:D94"/>
    <mergeCell ref="E94:L94"/>
    <mergeCell ref="K93:L93"/>
    <mergeCell ref="B69:C69"/>
    <mergeCell ref="D69:E69"/>
    <mergeCell ref="F69:G69"/>
    <mergeCell ref="A95:D95"/>
    <mergeCell ref="E95:G95"/>
    <mergeCell ref="H99:I99"/>
    <mergeCell ref="J99:K99"/>
    <mergeCell ref="E96:G96"/>
    <mergeCell ref="B99:C99"/>
    <mergeCell ref="D99:E99"/>
    <mergeCell ref="F99:G9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3" manualBreakCount="3">
    <brk id="30" max="11" man="1"/>
    <brk id="60" max="11" man="1"/>
    <brk id="90" max="11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enableFormatConditionsCalculation="0">
    <tabColor indexed="41"/>
  </sheetPr>
  <dimension ref="A1:O90"/>
  <sheetViews>
    <sheetView zoomScale="85" zoomScaleNormal="85" workbookViewId="0"/>
  </sheetViews>
  <sheetFormatPr defaultRowHeight="18.75"/>
  <cols>
    <col min="1" max="1" width="32.71093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110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110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110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28">IF(C72&gt;0,FIXED(C72/B72*100,2),"")</f>
        <v/>
      </c>
      <c r="M72" t="str">
        <f>IF(B72=N72,"",1)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>
        <f>+N80*0.15</f>
        <v>0</v>
      </c>
      <c r="E80" s="25"/>
      <c r="F80" s="25">
        <f>+N80*0.3</f>
        <v>0</v>
      </c>
      <c r="G80" s="25"/>
      <c r="H80" s="25">
        <f>+N80*0.3</f>
        <v>0</v>
      </c>
      <c r="I80" s="25"/>
      <c r="J80" s="25">
        <f>+N80-D80-F80-H80</f>
        <v>0</v>
      </c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N90" s="31"/>
      <c r="O90" s="35"/>
    </row>
  </sheetData>
  <mergeCells count="39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F69:G6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K61:L61"/>
    <mergeCell ref="A62:L62"/>
    <mergeCell ref="H39:I39"/>
    <mergeCell ref="J39:K39"/>
    <mergeCell ref="K63:L63"/>
    <mergeCell ref="A64:D64"/>
    <mergeCell ref="E64:L64"/>
    <mergeCell ref="A65:D65"/>
    <mergeCell ref="E65:G65"/>
    <mergeCell ref="H69:I69"/>
    <mergeCell ref="J69:K69"/>
    <mergeCell ref="E66:G66"/>
    <mergeCell ref="B69:C69"/>
    <mergeCell ref="D69:E6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1" man="1"/>
    <brk id="60" max="11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O90"/>
  <sheetViews>
    <sheetView zoomScale="85" zoomScaleNormal="85" workbookViewId="0"/>
  </sheetViews>
  <sheetFormatPr defaultRowHeight="18.75"/>
  <cols>
    <col min="1" max="1" width="33.14062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92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92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92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/>
      <c r="E72" s="25"/>
      <c r="F72" s="25"/>
      <c r="G72" s="25"/>
      <c r="H72" s="25"/>
      <c r="I72" s="25"/>
      <c r="J72" s="25"/>
      <c r="K72" s="25"/>
      <c r="L72" s="37" t="str">
        <f t="shared" ref="L72:L89" si="28">IF(C72&gt;0,FIXED(C72/B72*100,2),"")</f>
        <v/>
      </c>
      <c r="M72" t="str">
        <f>IF(B72=N72,"",1)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/>
      <c r="E78" s="25"/>
      <c r="F78" s="25"/>
      <c r="G78" s="25"/>
      <c r="H78" s="25"/>
      <c r="I78" s="25"/>
      <c r="J78" s="25"/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A90" s="34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</sheetData>
  <mergeCells count="39"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2" manualBreakCount="2">
    <brk id="30" max="16383" man="1"/>
    <brk id="60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O90"/>
  <sheetViews>
    <sheetView workbookViewId="0"/>
  </sheetViews>
  <sheetFormatPr defaultRowHeight="18.75"/>
  <cols>
    <col min="1" max="1" width="33.7109375" customWidth="1"/>
    <col min="2" max="2" width="12.5703125" customWidth="1"/>
    <col min="3" max="3" width="11.140625" customWidth="1"/>
    <col min="4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111</v>
      </c>
      <c r="B5" s="160"/>
      <c r="C5" s="160"/>
      <c r="D5" s="161"/>
      <c r="E5" s="176" t="s">
        <v>3</v>
      </c>
      <c r="F5" s="176"/>
      <c r="G5" s="176"/>
      <c r="H5" s="108"/>
      <c r="I5" s="108"/>
      <c r="J5" s="108"/>
      <c r="K5" s="108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111</v>
      </c>
      <c r="B35" s="160"/>
      <c r="C35" s="160"/>
      <c r="D35" s="161"/>
      <c r="E35" s="176" t="s">
        <v>3</v>
      </c>
      <c r="F35" s="176"/>
      <c r="G35" s="176"/>
      <c r="H35" s="108"/>
      <c r="I35" s="108"/>
      <c r="J35" s="108"/>
      <c r="K35" s="108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+D72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+D78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+D82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+D85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34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111</v>
      </c>
      <c r="B65" s="160"/>
      <c r="C65" s="160"/>
      <c r="D65" s="161"/>
      <c r="E65" s="176" t="s">
        <v>3</v>
      </c>
      <c r="F65" s="176"/>
      <c r="G65" s="176"/>
      <c r="H65" s="108"/>
      <c r="I65" s="108"/>
      <c r="J65" s="108"/>
      <c r="K65" s="108"/>
      <c r="L65" s="5"/>
      <c r="N65" s="31"/>
      <c r="O65" s="35"/>
    </row>
    <row r="66" spans="1:15">
      <c r="A66" s="6" t="s">
        <v>38</v>
      </c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>+D71+F71+H71+J71</f>
        <v>0</v>
      </c>
      <c r="C71" s="22">
        <f>+E71+G71+I71+K71</f>
        <v>0</v>
      </c>
      <c r="D71" s="22">
        <f t="shared" ref="D71:K71" si="26">SUM(D72:D74)</f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0</v>
      </c>
      <c r="K71" s="22">
        <f t="shared" si="26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ref="B72:C88" si="27">+D72+F72+H72+J72</f>
        <v>0</v>
      </c>
      <c r="C72" s="25">
        <f t="shared" si="27"/>
        <v>0</v>
      </c>
      <c r="D72" s="25">
        <f>+N72/4-(N72*0.001)</f>
        <v>0</v>
      </c>
      <c r="E72" s="25"/>
      <c r="F72" s="25">
        <f>+D72</f>
        <v>0</v>
      </c>
      <c r="G72" s="25"/>
      <c r="H72" s="25">
        <f>+(N72-D72-F72)/2</f>
        <v>0</v>
      </c>
      <c r="I72" s="25"/>
      <c r="J72" s="25">
        <f>+N72-D72-F72-H72</f>
        <v>0</v>
      </c>
      <c r="K72" s="25"/>
      <c r="L72" s="37" t="str">
        <f t="shared" ref="L72:L89" si="28">IF(C72&gt;0,FIXED(C72/B72*100,2),"")</f>
        <v/>
      </c>
      <c r="M72" t="str">
        <f>IF(B72=N72,"",1)</f>
        <v/>
      </c>
      <c r="N72" s="31"/>
      <c r="O72" s="35"/>
    </row>
    <row r="73" spans="1:15">
      <c r="A73" s="24" t="s">
        <v>18</v>
      </c>
      <c r="B73" s="25">
        <f t="shared" si="27"/>
        <v>0</v>
      </c>
      <c r="C73" s="25">
        <f t="shared" si="27"/>
        <v>0</v>
      </c>
      <c r="D73" s="25"/>
      <c r="E73" s="25"/>
      <c r="F73" s="25"/>
      <c r="G73" s="25"/>
      <c r="H73" s="25"/>
      <c r="I73" s="25"/>
      <c r="J73" s="25"/>
      <c r="K73" s="25"/>
      <c r="L73" s="37" t="str">
        <f t="shared" si="28"/>
        <v/>
      </c>
      <c r="N73" s="31"/>
      <c r="O73" s="35"/>
    </row>
    <row r="74" spans="1:15">
      <c r="A74" s="24" t="s">
        <v>140</v>
      </c>
      <c r="B74" s="25">
        <f t="shared" si="27"/>
        <v>0</v>
      </c>
      <c r="C74" s="25">
        <f t="shared" si="27"/>
        <v>0</v>
      </c>
      <c r="D74" s="25"/>
      <c r="E74" s="25"/>
      <c r="F74" s="25"/>
      <c r="G74" s="25"/>
      <c r="H74" s="25"/>
      <c r="I74" s="25"/>
      <c r="J74" s="25"/>
      <c r="K74" s="25"/>
      <c r="L74" s="37" t="str">
        <f t="shared" si="28"/>
        <v/>
      </c>
      <c r="N74" s="31"/>
      <c r="O74" s="35"/>
    </row>
    <row r="75" spans="1:15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29">+D76</f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0</v>
      </c>
      <c r="K75" s="22">
        <f t="shared" si="29"/>
        <v>0</v>
      </c>
      <c r="L75" s="23" t="str">
        <f t="shared" si="28"/>
        <v/>
      </c>
      <c r="N75" s="31"/>
      <c r="O75" s="35"/>
    </row>
    <row r="76" spans="1:15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0">+D77+D80+D81+D84</f>
        <v>0</v>
      </c>
      <c r="E76" s="22">
        <f t="shared" si="30"/>
        <v>0</v>
      </c>
      <c r="F76" s="22">
        <f t="shared" si="30"/>
        <v>0</v>
      </c>
      <c r="G76" s="22">
        <f t="shared" si="30"/>
        <v>0</v>
      </c>
      <c r="H76" s="22">
        <f t="shared" si="30"/>
        <v>0</v>
      </c>
      <c r="I76" s="22">
        <f t="shared" si="30"/>
        <v>0</v>
      </c>
      <c r="J76" s="22">
        <f t="shared" si="30"/>
        <v>0</v>
      </c>
      <c r="K76" s="22">
        <f t="shared" si="30"/>
        <v>0</v>
      </c>
      <c r="L76" s="23" t="str">
        <f t="shared" si="28"/>
        <v/>
      </c>
      <c r="N76" s="31"/>
      <c r="O76" s="35"/>
    </row>
    <row r="77" spans="1:15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1">+D78+D79</f>
        <v>0</v>
      </c>
      <c r="E77" s="22">
        <f t="shared" si="31"/>
        <v>0</v>
      </c>
      <c r="F77" s="22">
        <f t="shared" si="31"/>
        <v>0</v>
      </c>
      <c r="G77" s="22">
        <f t="shared" si="31"/>
        <v>0</v>
      </c>
      <c r="H77" s="22">
        <f t="shared" si="31"/>
        <v>0</v>
      </c>
      <c r="I77" s="22">
        <f t="shared" si="31"/>
        <v>0</v>
      </c>
      <c r="J77" s="22">
        <f t="shared" si="31"/>
        <v>0</v>
      </c>
      <c r="K77" s="22">
        <f t="shared" si="31"/>
        <v>0</v>
      </c>
      <c r="L77" s="23" t="str">
        <f t="shared" si="28"/>
        <v/>
      </c>
      <c r="N77" s="31"/>
      <c r="O77" s="35"/>
    </row>
    <row r="78" spans="1:15">
      <c r="A78" s="24" t="s">
        <v>22</v>
      </c>
      <c r="B78" s="25">
        <f t="shared" si="27"/>
        <v>0</v>
      </c>
      <c r="C78" s="25">
        <f t="shared" si="27"/>
        <v>0</v>
      </c>
      <c r="D78" s="25">
        <f>+N78/4-(N78*0.001)</f>
        <v>0</v>
      </c>
      <c r="E78" s="25"/>
      <c r="F78" s="25">
        <f>+D78</f>
        <v>0</v>
      </c>
      <c r="G78" s="25"/>
      <c r="H78" s="25">
        <f>+(N78-D78-F78)/2</f>
        <v>0</v>
      </c>
      <c r="I78" s="25"/>
      <c r="J78" s="25">
        <f>+N78-D78-F78-H78</f>
        <v>0</v>
      </c>
      <c r="K78" s="25"/>
      <c r="L78" s="37" t="str">
        <f t="shared" si="28"/>
        <v/>
      </c>
      <c r="M78" t="str">
        <f>IF(B78=N78,"",1)</f>
        <v/>
      </c>
      <c r="N78" s="31"/>
      <c r="O78" s="35"/>
    </row>
    <row r="79" spans="1:15">
      <c r="A79" s="26" t="s">
        <v>23</v>
      </c>
      <c r="B79" s="25">
        <f t="shared" si="27"/>
        <v>0</v>
      </c>
      <c r="C79" s="25">
        <f t="shared" si="27"/>
        <v>0</v>
      </c>
      <c r="D79" s="25"/>
      <c r="E79" s="25"/>
      <c r="F79" s="25"/>
      <c r="G79" s="25"/>
      <c r="H79" s="25"/>
      <c r="I79" s="25"/>
      <c r="J79" s="25"/>
      <c r="K79" s="27"/>
      <c r="L79" s="37" t="str">
        <f t="shared" si="28"/>
        <v/>
      </c>
      <c r="N79" s="31"/>
      <c r="O79" s="35"/>
    </row>
    <row r="80" spans="1:15">
      <c r="A80" s="24" t="s">
        <v>141</v>
      </c>
      <c r="B80" s="25">
        <f t="shared" si="27"/>
        <v>0</v>
      </c>
      <c r="C80" s="25">
        <f t="shared" si="27"/>
        <v>0</v>
      </c>
      <c r="D80" s="25"/>
      <c r="E80" s="25"/>
      <c r="F80" s="25"/>
      <c r="G80" s="25"/>
      <c r="H80" s="25"/>
      <c r="I80" s="25"/>
      <c r="J80" s="25"/>
      <c r="K80" s="25"/>
      <c r="L80" s="37" t="str">
        <f t="shared" si="28"/>
        <v/>
      </c>
      <c r="N80" s="31"/>
      <c r="O80" s="35"/>
    </row>
    <row r="81" spans="1:15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2">+D82+D83</f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0</v>
      </c>
      <c r="K81" s="22">
        <f t="shared" si="32"/>
        <v>0</v>
      </c>
      <c r="L81" s="23" t="str">
        <f t="shared" si="28"/>
        <v/>
      </c>
      <c r="N81" s="31"/>
      <c r="O81" s="35"/>
    </row>
    <row r="82" spans="1:15">
      <c r="A82" s="28" t="s">
        <v>25</v>
      </c>
      <c r="B82" s="25">
        <f t="shared" si="27"/>
        <v>0</v>
      </c>
      <c r="C82" s="25">
        <f t="shared" si="27"/>
        <v>0</v>
      </c>
      <c r="D82" s="27"/>
      <c r="E82" s="27"/>
      <c r="F82" s="27"/>
      <c r="G82" s="27"/>
      <c r="H82" s="27"/>
      <c r="I82" s="27"/>
      <c r="J82" s="27"/>
      <c r="K82" s="27"/>
      <c r="L82" s="37" t="str">
        <f t="shared" si="28"/>
        <v/>
      </c>
      <c r="N82" s="31"/>
      <c r="O82" s="35"/>
    </row>
    <row r="83" spans="1:15">
      <c r="A83" s="28" t="s">
        <v>26</v>
      </c>
      <c r="B83" s="25">
        <f t="shared" si="27"/>
        <v>0</v>
      </c>
      <c r="C83" s="25">
        <f t="shared" si="27"/>
        <v>0</v>
      </c>
      <c r="D83" s="27"/>
      <c r="E83" s="27"/>
      <c r="F83" s="27"/>
      <c r="G83" s="27"/>
      <c r="H83" s="27"/>
      <c r="I83" s="27"/>
      <c r="J83" s="27"/>
      <c r="K83" s="27"/>
      <c r="L83" s="37" t="str">
        <f t="shared" si="28"/>
        <v/>
      </c>
      <c r="N83" s="31"/>
      <c r="O83" s="35"/>
    </row>
    <row r="84" spans="1:15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3">SUM(D85:D88)</f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0</v>
      </c>
      <c r="K84" s="22">
        <f t="shared" si="33"/>
        <v>0</v>
      </c>
      <c r="L84" s="23" t="str">
        <f t="shared" si="28"/>
        <v/>
      </c>
      <c r="N84" s="31"/>
      <c r="O84" s="35"/>
    </row>
    <row r="85" spans="1:15">
      <c r="A85" s="28" t="s">
        <v>28</v>
      </c>
      <c r="B85" s="25">
        <f t="shared" si="27"/>
        <v>0</v>
      </c>
      <c r="C85" s="25">
        <f t="shared" si="27"/>
        <v>0</v>
      </c>
      <c r="D85" s="25"/>
      <c r="E85" s="25"/>
      <c r="F85" s="25"/>
      <c r="G85" s="25"/>
      <c r="H85" s="25"/>
      <c r="I85" s="25"/>
      <c r="J85" s="25"/>
      <c r="K85" s="25"/>
      <c r="L85" s="37" t="str">
        <f t="shared" si="28"/>
        <v/>
      </c>
      <c r="N85" s="31"/>
      <c r="O85" s="35"/>
    </row>
    <row r="86" spans="1:15">
      <c r="A86" s="28" t="s">
        <v>29</v>
      </c>
      <c r="B86" s="25">
        <f t="shared" si="27"/>
        <v>0</v>
      </c>
      <c r="C86" s="25">
        <f t="shared" si="27"/>
        <v>0</v>
      </c>
      <c r="D86" s="25"/>
      <c r="E86" s="25"/>
      <c r="F86" s="25"/>
      <c r="G86" s="25"/>
      <c r="H86" s="25"/>
      <c r="I86" s="25"/>
      <c r="J86" s="25"/>
      <c r="K86" s="25"/>
      <c r="L86" s="37" t="str">
        <f t="shared" si="28"/>
        <v/>
      </c>
      <c r="N86" s="31"/>
      <c r="O86" s="35"/>
    </row>
    <row r="87" spans="1:15">
      <c r="A87" s="28" t="s">
        <v>30</v>
      </c>
      <c r="B87" s="25">
        <f t="shared" si="27"/>
        <v>0</v>
      </c>
      <c r="C87" s="25">
        <f t="shared" si="27"/>
        <v>0</v>
      </c>
      <c r="D87" s="25"/>
      <c r="E87" s="25"/>
      <c r="F87" s="25"/>
      <c r="G87" s="25"/>
      <c r="H87" s="25"/>
      <c r="I87" s="25"/>
      <c r="J87" s="25"/>
      <c r="K87" s="25"/>
      <c r="L87" s="37" t="str">
        <f t="shared" si="28"/>
        <v/>
      </c>
      <c r="N87" s="31"/>
      <c r="O87" s="35"/>
    </row>
    <row r="88" spans="1:15" ht="19.5" thickBot="1">
      <c r="A88" s="28" t="s">
        <v>31</v>
      </c>
      <c r="B88" s="25">
        <f t="shared" si="27"/>
        <v>0</v>
      </c>
      <c r="C88" s="25">
        <f t="shared" si="27"/>
        <v>0</v>
      </c>
      <c r="D88" s="25"/>
      <c r="E88" s="25"/>
      <c r="F88" s="25"/>
      <c r="G88" s="25"/>
      <c r="H88" s="25"/>
      <c r="I88" s="25"/>
      <c r="J88" s="25"/>
      <c r="K88" s="25"/>
      <c r="L88" s="38" t="str">
        <f t="shared" si="28"/>
        <v/>
      </c>
      <c r="N88" s="31"/>
      <c r="O88" s="35"/>
    </row>
    <row r="89" spans="1:15">
      <c r="A89" s="29" t="s">
        <v>32</v>
      </c>
      <c r="B89" s="30">
        <f>+B76+B71</f>
        <v>0</v>
      </c>
      <c r="C89" s="30">
        <f>+C76+C71</f>
        <v>0</v>
      </c>
      <c r="D89" s="30">
        <f>+D76+D71</f>
        <v>0</v>
      </c>
      <c r="E89" s="30">
        <f t="shared" ref="E89:K89" si="34">+E76+E71</f>
        <v>0</v>
      </c>
      <c r="F89" s="30">
        <f t="shared" si="34"/>
        <v>0</v>
      </c>
      <c r="G89" s="30">
        <f t="shared" si="34"/>
        <v>0</v>
      </c>
      <c r="H89" s="30">
        <f t="shared" si="34"/>
        <v>0</v>
      </c>
      <c r="I89" s="30">
        <f t="shared" si="34"/>
        <v>0</v>
      </c>
      <c r="J89" s="30">
        <f t="shared" si="34"/>
        <v>0</v>
      </c>
      <c r="K89" s="30">
        <f t="shared" si="34"/>
        <v>0</v>
      </c>
      <c r="L89" s="39" t="str">
        <f t="shared" si="28"/>
        <v/>
      </c>
      <c r="N89" s="31"/>
      <c r="O89" s="35"/>
    </row>
    <row r="90" spans="1:15">
      <c r="A90" s="107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6"/>
      <c r="N90" s="31"/>
      <c r="O90" s="35"/>
    </row>
  </sheetData>
  <mergeCells count="39"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" right="0.7" top="0.75" bottom="0.75" header="0.3" footer="0.3"/>
  <pageSetup paperSize="9" scale="90" orientation="landscape" r:id="rId1"/>
  <rowBreaks count="2" manualBreakCount="2">
    <brk id="30" max="16383" man="1"/>
    <brk id="60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</sheetPr>
  <dimension ref="A1:O269"/>
  <sheetViews>
    <sheetView topLeftCell="A234" zoomScale="85" zoomScaleNormal="85" workbookViewId="0">
      <selection sqref="A1:O269"/>
    </sheetView>
  </sheetViews>
  <sheetFormatPr defaultRowHeight="18.75"/>
  <cols>
    <col min="1" max="1" width="32.7109375" customWidth="1"/>
    <col min="2" max="2" width="12.5703125" customWidth="1"/>
    <col min="3" max="3" width="11.85546875" bestFit="1" customWidth="1"/>
    <col min="4" max="4" width="12.7109375" bestFit="1" customWidth="1"/>
    <col min="5" max="5" width="11.140625" customWidth="1"/>
    <col min="6" max="7" width="11.7109375" bestFit="1" customWidth="1"/>
    <col min="8" max="8" width="11.7109375" customWidth="1"/>
    <col min="9" max="9" width="12.28515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76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+D42+D72+D102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+D48+D78+D108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+D52+D82+D112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+D55+D85+D115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">
        <v>76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>+D132+D162</f>
        <v>0</v>
      </c>
      <c r="E42" s="25">
        <f t="shared" ref="E42:K42" si="15">+E132+E162</f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ref="D43:K43" si="17">+D133+D163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ref="D44:K44" si="18">+D134+D164</f>
        <v>0</v>
      </c>
      <c r="E44" s="25">
        <f t="shared" si="18"/>
        <v>0</v>
      </c>
      <c r="F44" s="25">
        <f t="shared" si="18"/>
        <v>0</v>
      </c>
      <c r="G44" s="25">
        <f t="shared" si="18"/>
        <v>0</v>
      </c>
      <c r="H44" s="25">
        <f t="shared" si="18"/>
        <v>0</v>
      </c>
      <c r="I44" s="25">
        <f t="shared" si="18"/>
        <v>0</v>
      </c>
      <c r="J44" s="25">
        <f t="shared" si="18"/>
        <v>0</v>
      </c>
      <c r="K44" s="25">
        <f t="shared" si="18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8" si="22">+D138+D168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ref="D49:K49" si="23">+D139+D169</f>
        <v>0</v>
      </c>
      <c r="E49" s="25">
        <f t="shared" si="23"/>
        <v>0</v>
      </c>
      <c r="F49" s="25">
        <f t="shared" si="23"/>
        <v>0</v>
      </c>
      <c r="G49" s="25">
        <f t="shared" si="23"/>
        <v>0</v>
      </c>
      <c r="H49" s="25">
        <f t="shared" si="23"/>
        <v>0</v>
      </c>
      <c r="I49" s="25">
        <f t="shared" si="23"/>
        <v>0</v>
      </c>
      <c r="J49" s="25">
        <f t="shared" si="23"/>
        <v>0</v>
      </c>
      <c r="K49" s="25">
        <f t="shared" si="23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ref="D50:K50" si="24">+D140+D170</f>
        <v>0</v>
      </c>
      <c r="E50" s="25">
        <f t="shared" si="24"/>
        <v>0</v>
      </c>
      <c r="F50" s="25">
        <f t="shared" si="24"/>
        <v>0</v>
      </c>
      <c r="G50" s="25">
        <f t="shared" si="24"/>
        <v>0</v>
      </c>
      <c r="H50" s="25">
        <f t="shared" si="24"/>
        <v>0</v>
      </c>
      <c r="I50" s="25">
        <f t="shared" si="24"/>
        <v>0</v>
      </c>
      <c r="J50" s="25">
        <f t="shared" si="24"/>
        <v>0</v>
      </c>
      <c r="K50" s="25">
        <f t="shared" si="24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5">+D52+D53</f>
        <v>0</v>
      </c>
      <c r="E51" s="22">
        <f t="shared" si="25"/>
        <v>0</v>
      </c>
      <c r="F51" s="22">
        <f t="shared" si="25"/>
        <v>0</v>
      </c>
      <c r="G51" s="22">
        <f t="shared" si="25"/>
        <v>0</v>
      </c>
      <c r="H51" s="22">
        <f t="shared" si="25"/>
        <v>0</v>
      </c>
      <c r="I51" s="22">
        <f t="shared" si="25"/>
        <v>0</v>
      </c>
      <c r="J51" s="22">
        <f t="shared" si="25"/>
        <v>0</v>
      </c>
      <c r="K51" s="22">
        <f t="shared" si="25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2" si="26">+D142+D172</f>
        <v>0</v>
      </c>
      <c r="E52" s="25">
        <f t="shared" si="26"/>
        <v>0</v>
      </c>
      <c r="F52" s="25">
        <f t="shared" si="26"/>
        <v>0</v>
      </c>
      <c r="G52" s="25">
        <f t="shared" si="26"/>
        <v>0</v>
      </c>
      <c r="H52" s="25">
        <f t="shared" si="26"/>
        <v>0</v>
      </c>
      <c r="I52" s="25">
        <f t="shared" si="26"/>
        <v>0</v>
      </c>
      <c r="J52" s="25">
        <f t="shared" si="26"/>
        <v>0</v>
      </c>
      <c r="K52" s="25">
        <f t="shared" si="26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7">+D143+D173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5" si="29">+D145+D175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ref="D56:K56" si="30">+D146+D176</f>
        <v>0</v>
      </c>
      <c r="E56" s="25">
        <f t="shared" si="30"/>
        <v>0</v>
      </c>
      <c r="F56" s="25">
        <f t="shared" si="30"/>
        <v>0</v>
      </c>
      <c r="G56" s="25">
        <f t="shared" si="30"/>
        <v>0</v>
      </c>
      <c r="H56" s="25">
        <f t="shared" si="30"/>
        <v>0</v>
      </c>
      <c r="I56" s="25">
        <f t="shared" si="30"/>
        <v>0</v>
      </c>
      <c r="J56" s="25">
        <f t="shared" si="30"/>
        <v>0</v>
      </c>
      <c r="K56" s="25">
        <f t="shared" si="30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ref="D57:K57" si="31">+D147+D177</f>
        <v>0</v>
      </c>
      <c r="E57" s="25">
        <f t="shared" si="31"/>
        <v>0</v>
      </c>
      <c r="F57" s="25">
        <f t="shared" si="31"/>
        <v>0</v>
      </c>
      <c r="G57" s="25">
        <f t="shared" si="31"/>
        <v>0</v>
      </c>
      <c r="H57" s="25">
        <f t="shared" si="31"/>
        <v>0</v>
      </c>
      <c r="I57" s="25">
        <f t="shared" si="31"/>
        <v>0</v>
      </c>
      <c r="J57" s="25">
        <f t="shared" si="31"/>
        <v>0</v>
      </c>
      <c r="K57" s="25">
        <f t="shared" si="31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ref="D58:K58" si="32">+D148+D178</f>
        <v>0</v>
      </c>
      <c r="E58" s="25">
        <f t="shared" si="32"/>
        <v>0</v>
      </c>
      <c r="F58" s="25">
        <f t="shared" si="32"/>
        <v>0</v>
      </c>
      <c r="G58" s="25">
        <f t="shared" si="32"/>
        <v>0</v>
      </c>
      <c r="H58" s="25">
        <f t="shared" si="32"/>
        <v>0</v>
      </c>
      <c r="I58" s="25">
        <f t="shared" si="32"/>
        <v>0</v>
      </c>
      <c r="J58" s="25">
        <f t="shared" si="32"/>
        <v>0</v>
      </c>
      <c r="K58" s="25">
        <f t="shared" si="32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33">+B46+B41</f>
        <v>0</v>
      </c>
      <c r="C59" s="30">
        <f t="shared" si="33"/>
        <v>0</v>
      </c>
      <c r="D59" s="30">
        <f t="shared" si="33"/>
        <v>0</v>
      </c>
      <c r="E59" s="30">
        <f t="shared" si="33"/>
        <v>0</v>
      </c>
      <c r="F59" s="30">
        <f t="shared" si="33"/>
        <v>0</v>
      </c>
      <c r="G59" s="30">
        <f t="shared" si="33"/>
        <v>0</v>
      </c>
      <c r="H59" s="30">
        <f t="shared" si="33"/>
        <v>0</v>
      </c>
      <c r="I59" s="30">
        <f t="shared" si="33"/>
        <v>0</v>
      </c>
      <c r="J59" s="30">
        <f t="shared" si="33"/>
        <v>0</v>
      </c>
      <c r="K59" s="30">
        <f t="shared" si="33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">
        <v>76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34">+D71+F71+H71+J71</f>
        <v>0</v>
      </c>
      <c r="C71" s="22">
        <f t="shared" si="34"/>
        <v>0</v>
      </c>
      <c r="D71" s="22">
        <f t="shared" ref="D71:K71" si="35">SUM(D72:D74)</f>
        <v>0</v>
      </c>
      <c r="E71" s="22">
        <f t="shared" si="35"/>
        <v>0</v>
      </c>
      <c r="F71" s="22">
        <f t="shared" si="35"/>
        <v>0</v>
      </c>
      <c r="G71" s="22">
        <f t="shared" si="35"/>
        <v>0</v>
      </c>
      <c r="H71" s="22">
        <f t="shared" si="35"/>
        <v>0</v>
      </c>
      <c r="I71" s="22">
        <f t="shared" si="35"/>
        <v>0</v>
      </c>
      <c r="J71" s="22">
        <f t="shared" si="35"/>
        <v>0</v>
      </c>
      <c r="K71" s="22">
        <f t="shared" si="35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34"/>
        <v>0</v>
      </c>
      <c r="C72" s="25">
        <f t="shared" si="34"/>
        <v>0</v>
      </c>
      <c r="D72" s="25">
        <f>+D192+D252</f>
        <v>0</v>
      </c>
      <c r="E72" s="25">
        <f t="shared" ref="E72:K72" si="36">+E192+E252</f>
        <v>0</v>
      </c>
      <c r="F72" s="25">
        <f t="shared" si="36"/>
        <v>0</v>
      </c>
      <c r="G72" s="25">
        <f t="shared" si="36"/>
        <v>0</v>
      </c>
      <c r="H72" s="25">
        <f t="shared" si="36"/>
        <v>0</v>
      </c>
      <c r="I72" s="25">
        <f t="shared" si="36"/>
        <v>0</v>
      </c>
      <c r="J72" s="25">
        <f t="shared" si="36"/>
        <v>0</v>
      </c>
      <c r="K72" s="25">
        <f t="shared" si="36"/>
        <v>0</v>
      </c>
      <c r="L72" s="37" t="str">
        <f t="shared" ref="L72:L89" si="37">IF(C72&gt;0,FIXED(C72/B72*100,2),"")</f>
        <v/>
      </c>
      <c r="N72" s="31"/>
      <c r="O72" s="35"/>
    </row>
    <row r="73" spans="1:15">
      <c r="A73" s="24" t="s">
        <v>18</v>
      </c>
      <c r="B73" s="25">
        <f t="shared" si="34"/>
        <v>0</v>
      </c>
      <c r="C73" s="25">
        <f t="shared" si="34"/>
        <v>0</v>
      </c>
      <c r="D73" s="25">
        <f t="shared" ref="D73:K73" si="38">+D193+D253</f>
        <v>0</v>
      </c>
      <c r="E73" s="25">
        <f t="shared" si="38"/>
        <v>0</v>
      </c>
      <c r="F73" s="25">
        <f t="shared" si="38"/>
        <v>0</v>
      </c>
      <c r="G73" s="25">
        <f t="shared" si="38"/>
        <v>0</v>
      </c>
      <c r="H73" s="25">
        <f t="shared" si="38"/>
        <v>0</v>
      </c>
      <c r="I73" s="25">
        <f t="shared" si="38"/>
        <v>0</v>
      </c>
      <c r="J73" s="25">
        <f t="shared" si="38"/>
        <v>0</v>
      </c>
      <c r="K73" s="25">
        <f t="shared" si="38"/>
        <v>0</v>
      </c>
      <c r="L73" s="37" t="str">
        <f t="shared" si="37"/>
        <v/>
      </c>
      <c r="N73" s="31"/>
      <c r="O73" s="35"/>
    </row>
    <row r="74" spans="1:15">
      <c r="A74" s="24" t="s">
        <v>140</v>
      </c>
      <c r="B74" s="25">
        <f t="shared" si="34"/>
        <v>0</v>
      </c>
      <c r="C74" s="25">
        <f t="shared" si="34"/>
        <v>0</v>
      </c>
      <c r="D74" s="25">
        <f t="shared" ref="D74:K74" si="39">+D194+D254</f>
        <v>0</v>
      </c>
      <c r="E74" s="25">
        <f t="shared" si="39"/>
        <v>0</v>
      </c>
      <c r="F74" s="25">
        <f t="shared" si="39"/>
        <v>0</v>
      </c>
      <c r="G74" s="25">
        <f t="shared" si="39"/>
        <v>0</v>
      </c>
      <c r="H74" s="25">
        <f t="shared" si="39"/>
        <v>0</v>
      </c>
      <c r="I74" s="25">
        <f t="shared" si="39"/>
        <v>0</v>
      </c>
      <c r="J74" s="25">
        <f t="shared" si="39"/>
        <v>0</v>
      </c>
      <c r="K74" s="25">
        <f t="shared" si="39"/>
        <v>0</v>
      </c>
      <c r="L74" s="37" t="str">
        <f t="shared" si="37"/>
        <v/>
      </c>
      <c r="N74" s="31"/>
      <c r="O74" s="35"/>
    </row>
    <row r="75" spans="1:15">
      <c r="A75" s="21" t="s">
        <v>19</v>
      </c>
      <c r="B75" s="22">
        <f t="shared" si="34"/>
        <v>0</v>
      </c>
      <c r="C75" s="22">
        <f t="shared" si="34"/>
        <v>0</v>
      </c>
      <c r="D75" s="22">
        <f t="shared" ref="D75:K75" si="40">+D76</f>
        <v>0</v>
      </c>
      <c r="E75" s="22">
        <f t="shared" si="40"/>
        <v>0</v>
      </c>
      <c r="F75" s="22">
        <f t="shared" si="40"/>
        <v>0</v>
      </c>
      <c r="G75" s="22">
        <f t="shared" si="40"/>
        <v>0</v>
      </c>
      <c r="H75" s="22">
        <f t="shared" si="40"/>
        <v>0</v>
      </c>
      <c r="I75" s="22">
        <f t="shared" si="40"/>
        <v>0</v>
      </c>
      <c r="J75" s="22">
        <f t="shared" si="40"/>
        <v>0</v>
      </c>
      <c r="K75" s="22">
        <f t="shared" si="40"/>
        <v>0</v>
      </c>
      <c r="L75" s="23" t="str">
        <f t="shared" si="37"/>
        <v/>
      </c>
      <c r="N75" s="31"/>
      <c r="O75" s="35"/>
    </row>
    <row r="76" spans="1:15">
      <c r="A76" s="21" t="s">
        <v>20</v>
      </c>
      <c r="B76" s="22">
        <f t="shared" si="34"/>
        <v>0</v>
      </c>
      <c r="C76" s="22">
        <f t="shared" si="34"/>
        <v>0</v>
      </c>
      <c r="D76" s="22">
        <f t="shared" ref="D76:K76" si="41">+D77+D80+D81+D84</f>
        <v>0</v>
      </c>
      <c r="E76" s="22">
        <f t="shared" si="41"/>
        <v>0</v>
      </c>
      <c r="F76" s="22">
        <f t="shared" si="41"/>
        <v>0</v>
      </c>
      <c r="G76" s="22">
        <f t="shared" si="41"/>
        <v>0</v>
      </c>
      <c r="H76" s="22">
        <f t="shared" si="41"/>
        <v>0</v>
      </c>
      <c r="I76" s="22">
        <f t="shared" si="41"/>
        <v>0</v>
      </c>
      <c r="J76" s="22">
        <f t="shared" si="41"/>
        <v>0</v>
      </c>
      <c r="K76" s="22">
        <f t="shared" si="41"/>
        <v>0</v>
      </c>
      <c r="L76" s="23" t="str">
        <f t="shared" si="37"/>
        <v/>
      </c>
      <c r="N76" s="31"/>
      <c r="O76" s="35"/>
    </row>
    <row r="77" spans="1:15">
      <c r="A77" s="21" t="s">
        <v>21</v>
      </c>
      <c r="B77" s="22">
        <f t="shared" si="34"/>
        <v>0</v>
      </c>
      <c r="C77" s="22">
        <f t="shared" si="34"/>
        <v>0</v>
      </c>
      <c r="D77" s="22">
        <f t="shared" ref="D77:K77" si="42">+D78+D79</f>
        <v>0</v>
      </c>
      <c r="E77" s="22">
        <f t="shared" si="42"/>
        <v>0</v>
      </c>
      <c r="F77" s="22">
        <f t="shared" si="42"/>
        <v>0</v>
      </c>
      <c r="G77" s="22">
        <f t="shared" si="42"/>
        <v>0</v>
      </c>
      <c r="H77" s="22">
        <f t="shared" si="42"/>
        <v>0</v>
      </c>
      <c r="I77" s="22">
        <f t="shared" si="42"/>
        <v>0</v>
      </c>
      <c r="J77" s="22">
        <f t="shared" si="42"/>
        <v>0</v>
      </c>
      <c r="K77" s="22">
        <f t="shared" si="42"/>
        <v>0</v>
      </c>
      <c r="L77" s="23" t="str">
        <f t="shared" si="37"/>
        <v/>
      </c>
      <c r="N77" s="31"/>
      <c r="O77" s="35"/>
    </row>
    <row r="78" spans="1:15">
      <c r="A78" s="24" t="s">
        <v>22</v>
      </c>
      <c r="B78" s="25">
        <f t="shared" si="34"/>
        <v>0</v>
      </c>
      <c r="C78" s="25">
        <f t="shared" si="34"/>
        <v>0</v>
      </c>
      <c r="D78" s="25">
        <f t="shared" ref="D78:K78" si="43">+D198+D258</f>
        <v>0</v>
      </c>
      <c r="E78" s="25">
        <f t="shared" si="43"/>
        <v>0</v>
      </c>
      <c r="F78" s="25">
        <f t="shared" si="43"/>
        <v>0</v>
      </c>
      <c r="G78" s="25">
        <f t="shared" si="43"/>
        <v>0</v>
      </c>
      <c r="H78" s="25">
        <f t="shared" si="43"/>
        <v>0</v>
      </c>
      <c r="I78" s="25">
        <f t="shared" si="43"/>
        <v>0</v>
      </c>
      <c r="J78" s="25">
        <f t="shared" si="43"/>
        <v>0</v>
      </c>
      <c r="K78" s="25">
        <f t="shared" si="43"/>
        <v>0</v>
      </c>
      <c r="L78" s="37" t="str">
        <f t="shared" si="37"/>
        <v/>
      </c>
      <c r="N78" s="31"/>
      <c r="O78" s="35"/>
    </row>
    <row r="79" spans="1:15">
      <c r="A79" s="26" t="s">
        <v>23</v>
      </c>
      <c r="B79" s="25">
        <f t="shared" si="34"/>
        <v>0</v>
      </c>
      <c r="C79" s="25">
        <f t="shared" si="34"/>
        <v>0</v>
      </c>
      <c r="D79" s="25">
        <f t="shared" ref="D79:K79" si="44">+D199+D259</f>
        <v>0</v>
      </c>
      <c r="E79" s="25">
        <f t="shared" si="44"/>
        <v>0</v>
      </c>
      <c r="F79" s="25">
        <f t="shared" si="44"/>
        <v>0</v>
      </c>
      <c r="G79" s="25">
        <f t="shared" si="44"/>
        <v>0</v>
      </c>
      <c r="H79" s="25">
        <f t="shared" si="44"/>
        <v>0</v>
      </c>
      <c r="I79" s="25">
        <f t="shared" si="44"/>
        <v>0</v>
      </c>
      <c r="J79" s="25">
        <f t="shared" si="44"/>
        <v>0</v>
      </c>
      <c r="K79" s="25">
        <f t="shared" si="44"/>
        <v>0</v>
      </c>
      <c r="L79" s="37" t="str">
        <f t="shared" si="37"/>
        <v/>
      </c>
      <c r="N79" s="31"/>
      <c r="O79" s="35"/>
    </row>
    <row r="80" spans="1:15">
      <c r="A80" s="24" t="s">
        <v>141</v>
      </c>
      <c r="B80" s="25">
        <f t="shared" si="34"/>
        <v>0</v>
      </c>
      <c r="C80" s="25">
        <f t="shared" si="34"/>
        <v>0</v>
      </c>
      <c r="D80" s="25">
        <f t="shared" ref="D80:K80" si="45">+D200+D260</f>
        <v>0</v>
      </c>
      <c r="E80" s="25">
        <f t="shared" si="45"/>
        <v>0</v>
      </c>
      <c r="F80" s="25">
        <f t="shared" si="45"/>
        <v>0</v>
      </c>
      <c r="G80" s="25">
        <f t="shared" si="45"/>
        <v>0</v>
      </c>
      <c r="H80" s="25">
        <f t="shared" si="45"/>
        <v>0</v>
      </c>
      <c r="I80" s="25">
        <f t="shared" si="45"/>
        <v>0</v>
      </c>
      <c r="J80" s="25">
        <f t="shared" si="45"/>
        <v>0</v>
      </c>
      <c r="K80" s="25">
        <f t="shared" si="45"/>
        <v>0</v>
      </c>
      <c r="L80" s="37" t="str">
        <f t="shared" si="37"/>
        <v/>
      </c>
      <c r="N80" s="31"/>
      <c r="O80" s="35"/>
    </row>
    <row r="81" spans="1:15">
      <c r="A81" s="21" t="s">
        <v>24</v>
      </c>
      <c r="B81" s="22">
        <f t="shared" si="34"/>
        <v>0</v>
      </c>
      <c r="C81" s="22">
        <f t="shared" si="34"/>
        <v>0</v>
      </c>
      <c r="D81" s="22">
        <f t="shared" ref="D81:K81" si="46">+D82+D83</f>
        <v>0</v>
      </c>
      <c r="E81" s="22">
        <f t="shared" si="46"/>
        <v>0</v>
      </c>
      <c r="F81" s="22">
        <f t="shared" si="46"/>
        <v>0</v>
      </c>
      <c r="G81" s="22">
        <f t="shared" si="46"/>
        <v>0</v>
      </c>
      <c r="H81" s="22">
        <f t="shared" si="46"/>
        <v>0</v>
      </c>
      <c r="I81" s="22">
        <f t="shared" si="46"/>
        <v>0</v>
      </c>
      <c r="J81" s="22">
        <f t="shared" si="46"/>
        <v>0</v>
      </c>
      <c r="K81" s="22">
        <f t="shared" si="46"/>
        <v>0</v>
      </c>
      <c r="L81" s="23" t="str">
        <f t="shared" si="37"/>
        <v/>
      </c>
      <c r="N81" s="31"/>
      <c r="O81" s="35"/>
    </row>
    <row r="82" spans="1:15">
      <c r="A82" s="28" t="s">
        <v>25</v>
      </c>
      <c r="B82" s="25">
        <f t="shared" si="34"/>
        <v>0</v>
      </c>
      <c r="C82" s="25">
        <f t="shared" si="34"/>
        <v>0</v>
      </c>
      <c r="D82" s="25">
        <f t="shared" ref="D82:K82" si="47">+D202+D262</f>
        <v>0</v>
      </c>
      <c r="E82" s="25">
        <f t="shared" si="47"/>
        <v>0</v>
      </c>
      <c r="F82" s="25">
        <f t="shared" si="47"/>
        <v>0</v>
      </c>
      <c r="G82" s="25">
        <f t="shared" si="47"/>
        <v>0</v>
      </c>
      <c r="H82" s="25">
        <f t="shared" si="47"/>
        <v>0</v>
      </c>
      <c r="I82" s="25">
        <f t="shared" si="47"/>
        <v>0</v>
      </c>
      <c r="J82" s="25">
        <f t="shared" si="47"/>
        <v>0</v>
      </c>
      <c r="K82" s="25">
        <f t="shared" si="47"/>
        <v>0</v>
      </c>
      <c r="L82" s="37" t="str">
        <f t="shared" si="37"/>
        <v/>
      </c>
      <c r="N82" s="31"/>
      <c r="O82" s="35"/>
    </row>
    <row r="83" spans="1:15">
      <c r="A83" s="28" t="s">
        <v>26</v>
      </c>
      <c r="B83" s="25">
        <f t="shared" si="34"/>
        <v>0</v>
      </c>
      <c r="C83" s="25">
        <f t="shared" si="34"/>
        <v>0</v>
      </c>
      <c r="D83" s="25">
        <f t="shared" ref="D83:K83" si="48">+D203+D263</f>
        <v>0</v>
      </c>
      <c r="E83" s="25">
        <f t="shared" si="48"/>
        <v>0</v>
      </c>
      <c r="F83" s="25">
        <f t="shared" si="48"/>
        <v>0</v>
      </c>
      <c r="G83" s="25">
        <f t="shared" si="48"/>
        <v>0</v>
      </c>
      <c r="H83" s="25">
        <f t="shared" si="48"/>
        <v>0</v>
      </c>
      <c r="I83" s="25">
        <f t="shared" si="48"/>
        <v>0</v>
      </c>
      <c r="J83" s="25">
        <f t="shared" si="48"/>
        <v>0</v>
      </c>
      <c r="K83" s="25">
        <f t="shared" si="48"/>
        <v>0</v>
      </c>
      <c r="L83" s="37" t="str">
        <f t="shared" si="37"/>
        <v/>
      </c>
      <c r="N83" s="31"/>
      <c r="O83" s="35"/>
    </row>
    <row r="84" spans="1:15">
      <c r="A84" s="21" t="s">
        <v>27</v>
      </c>
      <c r="B84" s="22">
        <f t="shared" si="34"/>
        <v>0</v>
      </c>
      <c r="C84" s="22">
        <f t="shared" si="34"/>
        <v>0</v>
      </c>
      <c r="D84" s="22">
        <f t="shared" ref="D84:K84" si="49">SUM(D85:D88)</f>
        <v>0</v>
      </c>
      <c r="E84" s="22">
        <f t="shared" si="49"/>
        <v>0</v>
      </c>
      <c r="F84" s="22">
        <f t="shared" si="49"/>
        <v>0</v>
      </c>
      <c r="G84" s="22">
        <f t="shared" si="49"/>
        <v>0</v>
      </c>
      <c r="H84" s="22">
        <f t="shared" si="49"/>
        <v>0</v>
      </c>
      <c r="I84" s="22">
        <f t="shared" si="49"/>
        <v>0</v>
      </c>
      <c r="J84" s="22">
        <f t="shared" si="49"/>
        <v>0</v>
      </c>
      <c r="K84" s="22">
        <f t="shared" si="49"/>
        <v>0</v>
      </c>
      <c r="L84" s="23" t="str">
        <f t="shared" si="37"/>
        <v/>
      </c>
      <c r="N84" s="31"/>
      <c r="O84" s="35"/>
    </row>
    <row r="85" spans="1:15">
      <c r="A85" s="28" t="s">
        <v>28</v>
      </c>
      <c r="B85" s="25">
        <f t="shared" si="34"/>
        <v>0</v>
      </c>
      <c r="C85" s="25">
        <f t="shared" si="34"/>
        <v>0</v>
      </c>
      <c r="D85" s="25">
        <f t="shared" ref="D85:K85" si="50">+D205+D265</f>
        <v>0</v>
      </c>
      <c r="E85" s="25">
        <f t="shared" si="50"/>
        <v>0</v>
      </c>
      <c r="F85" s="25">
        <f t="shared" si="50"/>
        <v>0</v>
      </c>
      <c r="G85" s="25">
        <f t="shared" si="50"/>
        <v>0</v>
      </c>
      <c r="H85" s="25">
        <f t="shared" si="50"/>
        <v>0</v>
      </c>
      <c r="I85" s="25">
        <f t="shared" si="50"/>
        <v>0</v>
      </c>
      <c r="J85" s="25">
        <f t="shared" si="50"/>
        <v>0</v>
      </c>
      <c r="K85" s="25">
        <f t="shared" si="50"/>
        <v>0</v>
      </c>
      <c r="L85" s="37" t="str">
        <f t="shared" si="37"/>
        <v/>
      </c>
      <c r="N85" s="31"/>
      <c r="O85" s="35"/>
    </row>
    <row r="86" spans="1:15">
      <c r="A86" s="28" t="s">
        <v>29</v>
      </c>
      <c r="B86" s="25">
        <f t="shared" si="34"/>
        <v>0</v>
      </c>
      <c r="C86" s="25">
        <f t="shared" si="34"/>
        <v>0</v>
      </c>
      <c r="D86" s="25">
        <f t="shared" ref="D86:K86" si="51">+D206+D266</f>
        <v>0</v>
      </c>
      <c r="E86" s="25">
        <f t="shared" si="51"/>
        <v>0</v>
      </c>
      <c r="F86" s="25">
        <f t="shared" si="51"/>
        <v>0</v>
      </c>
      <c r="G86" s="25">
        <f t="shared" si="51"/>
        <v>0</v>
      </c>
      <c r="H86" s="25">
        <f t="shared" si="51"/>
        <v>0</v>
      </c>
      <c r="I86" s="25">
        <f t="shared" si="51"/>
        <v>0</v>
      </c>
      <c r="J86" s="25">
        <f t="shared" si="51"/>
        <v>0</v>
      </c>
      <c r="K86" s="25">
        <f t="shared" si="51"/>
        <v>0</v>
      </c>
      <c r="L86" s="37" t="str">
        <f t="shared" si="37"/>
        <v/>
      </c>
      <c r="N86" s="31"/>
      <c r="O86" s="35"/>
    </row>
    <row r="87" spans="1:15">
      <c r="A87" s="28" t="s">
        <v>30</v>
      </c>
      <c r="B87" s="25">
        <f t="shared" si="34"/>
        <v>0</v>
      </c>
      <c r="C87" s="25">
        <f t="shared" si="34"/>
        <v>0</v>
      </c>
      <c r="D87" s="25">
        <f t="shared" ref="D87:K87" si="52">+D207+D267</f>
        <v>0</v>
      </c>
      <c r="E87" s="25">
        <f t="shared" si="52"/>
        <v>0</v>
      </c>
      <c r="F87" s="25">
        <f t="shared" si="52"/>
        <v>0</v>
      </c>
      <c r="G87" s="25">
        <f t="shared" si="52"/>
        <v>0</v>
      </c>
      <c r="H87" s="25">
        <f t="shared" si="52"/>
        <v>0</v>
      </c>
      <c r="I87" s="25">
        <f t="shared" si="52"/>
        <v>0</v>
      </c>
      <c r="J87" s="25">
        <f t="shared" si="52"/>
        <v>0</v>
      </c>
      <c r="K87" s="25">
        <f t="shared" si="52"/>
        <v>0</v>
      </c>
      <c r="L87" s="37" t="str">
        <f t="shared" si="37"/>
        <v/>
      </c>
      <c r="N87" s="31"/>
      <c r="O87" s="35"/>
    </row>
    <row r="88" spans="1:15" ht="19.5" thickBot="1">
      <c r="A88" s="28" t="s">
        <v>31</v>
      </c>
      <c r="B88" s="25">
        <f t="shared" si="34"/>
        <v>0</v>
      </c>
      <c r="C88" s="25">
        <f t="shared" si="34"/>
        <v>0</v>
      </c>
      <c r="D88" s="25">
        <f t="shared" ref="D88:K88" si="53">+D208+D268</f>
        <v>0</v>
      </c>
      <c r="E88" s="25">
        <f t="shared" si="53"/>
        <v>0</v>
      </c>
      <c r="F88" s="25">
        <f t="shared" si="53"/>
        <v>0</v>
      </c>
      <c r="G88" s="25">
        <f t="shared" si="53"/>
        <v>0</v>
      </c>
      <c r="H88" s="25">
        <f t="shared" si="53"/>
        <v>0</v>
      </c>
      <c r="I88" s="25">
        <f t="shared" si="53"/>
        <v>0</v>
      </c>
      <c r="J88" s="25">
        <f t="shared" si="53"/>
        <v>0</v>
      </c>
      <c r="K88" s="25">
        <f t="shared" si="53"/>
        <v>0</v>
      </c>
      <c r="L88" s="38" t="str">
        <f t="shared" si="37"/>
        <v/>
      </c>
      <c r="N88" s="31"/>
      <c r="O88" s="35"/>
    </row>
    <row r="89" spans="1:15">
      <c r="A89" s="29" t="s">
        <v>32</v>
      </c>
      <c r="B89" s="30">
        <f t="shared" ref="B89:K89" si="54">+B76+B71</f>
        <v>0</v>
      </c>
      <c r="C89" s="30">
        <f t="shared" si="54"/>
        <v>0</v>
      </c>
      <c r="D89" s="30">
        <f t="shared" si="54"/>
        <v>0</v>
      </c>
      <c r="E89" s="30">
        <f t="shared" si="54"/>
        <v>0</v>
      </c>
      <c r="F89" s="30">
        <f t="shared" si="54"/>
        <v>0</v>
      </c>
      <c r="G89" s="30">
        <f t="shared" si="54"/>
        <v>0</v>
      </c>
      <c r="H89" s="30">
        <f t="shared" si="54"/>
        <v>0</v>
      </c>
      <c r="I89" s="30">
        <f t="shared" si="54"/>
        <v>0</v>
      </c>
      <c r="J89" s="30">
        <f t="shared" si="54"/>
        <v>0</v>
      </c>
      <c r="K89" s="30">
        <f t="shared" si="54"/>
        <v>0</v>
      </c>
      <c r="L89" s="39" t="str">
        <f t="shared" si="37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">
        <v>44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">
        <v>76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/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 t="shared" ref="B101:C118" si="55">+D101+F101+H101+J101</f>
        <v>0</v>
      </c>
      <c r="C101" s="22">
        <f t="shared" si="55"/>
        <v>0</v>
      </c>
      <c r="D101" s="22">
        <f t="shared" ref="D101:K101" si="56">SUM(D102:D104)</f>
        <v>0</v>
      </c>
      <c r="E101" s="22">
        <f t="shared" si="56"/>
        <v>0</v>
      </c>
      <c r="F101" s="22">
        <f t="shared" si="56"/>
        <v>0</v>
      </c>
      <c r="G101" s="22">
        <f t="shared" si="56"/>
        <v>0</v>
      </c>
      <c r="H101" s="22">
        <f t="shared" si="56"/>
        <v>0</v>
      </c>
      <c r="I101" s="22">
        <f t="shared" si="56"/>
        <v>0</v>
      </c>
      <c r="J101" s="22">
        <f t="shared" si="56"/>
        <v>0</v>
      </c>
      <c r="K101" s="22">
        <f t="shared" si="56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si="55"/>
        <v>0</v>
      </c>
      <c r="C102" s="25">
        <f t="shared" si="55"/>
        <v>0</v>
      </c>
      <c r="D102" s="25">
        <f>+D222</f>
        <v>0</v>
      </c>
      <c r="E102" s="25">
        <f t="shared" ref="E102:K104" si="57">+E222</f>
        <v>0</v>
      </c>
      <c r="F102" s="25">
        <f t="shared" si="57"/>
        <v>0</v>
      </c>
      <c r="G102" s="25">
        <f t="shared" si="57"/>
        <v>0</v>
      </c>
      <c r="H102" s="25">
        <f t="shared" si="57"/>
        <v>0</v>
      </c>
      <c r="I102" s="25">
        <f t="shared" si="57"/>
        <v>0</v>
      </c>
      <c r="J102" s="25">
        <f t="shared" si="57"/>
        <v>0</v>
      </c>
      <c r="K102" s="25">
        <f t="shared" si="57"/>
        <v>0</v>
      </c>
      <c r="L102" s="37" t="str">
        <f t="shared" ref="L102:L119" si="58">IF(C102&gt;0,FIXED(C102/B102*100,2),"")</f>
        <v/>
      </c>
      <c r="N102" s="31"/>
      <c r="O102" s="35"/>
    </row>
    <row r="103" spans="1:15">
      <c r="A103" s="24" t="s">
        <v>18</v>
      </c>
      <c r="B103" s="25">
        <f t="shared" si="55"/>
        <v>0</v>
      </c>
      <c r="C103" s="25">
        <f t="shared" si="55"/>
        <v>0</v>
      </c>
      <c r="D103" s="25">
        <f>+D223</f>
        <v>0</v>
      </c>
      <c r="E103" s="25">
        <f t="shared" si="57"/>
        <v>0</v>
      </c>
      <c r="F103" s="25">
        <f t="shared" si="57"/>
        <v>0</v>
      </c>
      <c r="G103" s="25">
        <f t="shared" si="57"/>
        <v>0</v>
      </c>
      <c r="H103" s="25">
        <f t="shared" si="57"/>
        <v>0</v>
      </c>
      <c r="I103" s="25">
        <f t="shared" si="57"/>
        <v>0</v>
      </c>
      <c r="J103" s="25">
        <f t="shared" si="57"/>
        <v>0</v>
      </c>
      <c r="K103" s="25">
        <f t="shared" si="57"/>
        <v>0</v>
      </c>
      <c r="L103" s="37" t="str">
        <f t="shared" si="58"/>
        <v/>
      </c>
      <c r="N103" s="31"/>
      <c r="O103" s="35"/>
    </row>
    <row r="104" spans="1:15">
      <c r="A104" s="24" t="s">
        <v>140</v>
      </c>
      <c r="B104" s="25">
        <f t="shared" si="55"/>
        <v>0</v>
      </c>
      <c r="C104" s="25">
        <f t="shared" si="55"/>
        <v>0</v>
      </c>
      <c r="D104" s="25">
        <f>+D224</f>
        <v>0</v>
      </c>
      <c r="E104" s="25">
        <f t="shared" si="57"/>
        <v>0</v>
      </c>
      <c r="F104" s="25">
        <f t="shared" si="57"/>
        <v>0</v>
      </c>
      <c r="G104" s="25">
        <f t="shared" si="57"/>
        <v>0</v>
      </c>
      <c r="H104" s="25">
        <f t="shared" si="57"/>
        <v>0</v>
      </c>
      <c r="I104" s="25">
        <f t="shared" si="57"/>
        <v>0</v>
      </c>
      <c r="J104" s="25">
        <f t="shared" si="57"/>
        <v>0</v>
      </c>
      <c r="K104" s="25">
        <f t="shared" si="57"/>
        <v>0</v>
      </c>
      <c r="L104" s="37" t="str">
        <f t="shared" si="58"/>
        <v/>
      </c>
      <c r="N104" s="31"/>
      <c r="O104" s="35"/>
    </row>
    <row r="105" spans="1:15">
      <c r="A105" s="21" t="s">
        <v>19</v>
      </c>
      <c r="B105" s="22">
        <f t="shared" si="55"/>
        <v>0</v>
      </c>
      <c r="C105" s="22">
        <f t="shared" si="55"/>
        <v>0</v>
      </c>
      <c r="D105" s="22">
        <f t="shared" ref="D105:K105" si="59">+D106</f>
        <v>0</v>
      </c>
      <c r="E105" s="22">
        <f t="shared" si="59"/>
        <v>0</v>
      </c>
      <c r="F105" s="22">
        <f t="shared" si="59"/>
        <v>0</v>
      </c>
      <c r="G105" s="22">
        <f t="shared" si="59"/>
        <v>0</v>
      </c>
      <c r="H105" s="22">
        <f t="shared" si="59"/>
        <v>0</v>
      </c>
      <c r="I105" s="22">
        <f t="shared" si="59"/>
        <v>0</v>
      </c>
      <c r="J105" s="22">
        <f t="shared" si="59"/>
        <v>0</v>
      </c>
      <c r="K105" s="22">
        <f t="shared" si="59"/>
        <v>0</v>
      </c>
      <c r="L105" s="23" t="str">
        <f t="shared" si="58"/>
        <v/>
      </c>
      <c r="N105" s="31"/>
      <c r="O105" s="35"/>
    </row>
    <row r="106" spans="1:15">
      <c r="A106" s="21" t="s">
        <v>20</v>
      </c>
      <c r="B106" s="22">
        <f t="shared" si="55"/>
        <v>0</v>
      </c>
      <c r="C106" s="22">
        <f t="shared" si="55"/>
        <v>0</v>
      </c>
      <c r="D106" s="22">
        <f t="shared" ref="D106:K106" si="60">+D107+D110+D111+D114</f>
        <v>0</v>
      </c>
      <c r="E106" s="22">
        <f t="shared" si="60"/>
        <v>0</v>
      </c>
      <c r="F106" s="22">
        <f t="shared" si="60"/>
        <v>0</v>
      </c>
      <c r="G106" s="22">
        <f t="shared" si="60"/>
        <v>0</v>
      </c>
      <c r="H106" s="22">
        <f t="shared" si="60"/>
        <v>0</v>
      </c>
      <c r="I106" s="22">
        <f t="shared" si="60"/>
        <v>0</v>
      </c>
      <c r="J106" s="22">
        <f t="shared" si="60"/>
        <v>0</v>
      </c>
      <c r="K106" s="22">
        <f t="shared" si="60"/>
        <v>0</v>
      </c>
      <c r="L106" s="23" t="str">
        <f t="shared" si="58"/>
        <v/>
      </c>
      <c r="N106" s="31"/>
      <c r="O106" s="35"/>
    </row>
    <row r="107" spans="1:15">
      <c r="A107" s="21" t="s">
        <v>21</v>
      </c>
      <c r="B107" s="22">
        <f t="shared" si="55"/>
        <v>0</v>
      </c>
      <c r="C107" s="22">
        <f t="shared" si="55"/>
        <v>0</v>
      </c>
      <c r="D107" s="22">
        <f t="shared" ref="D107:K107" si="61">+D108+D109</f>
        <v>0</v>
      </c>
      <c r="E107" s="22">
        <f t="shared" si="61"/>
        <v>0</v>
      </c>
      <c r="F107" s="22">
        <f t="shared" si="61"/>
        <v>0</v>
      </c>
      <c r="G107" s="22">
        <f t="shared" si="61"/>
        <v>0</v>
      </c>
      <c r="H107" s="22">
        <f t="shared" si="61"/>
        <v>0</v>
      </c>
      <c r="I107" s="22">
        <f t="shared" si="61"/>
        <v>0</v>
      </c>
      <c r="J107" s="22">
        <f t="shared" si="61"/>
        <v>0</v>
      </c>
      <c r="K107" s="22">
        <f t="shared" si="61"/>
        <v>0</v>
      </c>
      <c r="L107" s="23" t="str">
        <f t="shared" si="58"/>
        <v/>
      </c>
      <c r="N107" s="31"/>
      <c r="O107" s="35"/>
    </row>
    <row r="108" spans="1:15">
      <c r="A108" s="24" t="s">
        <v>22</v>
      </c>
      <c r="B108" s="25">
        <f t="shared" si="55"/>
        <v>0</v>
      </c>
      <c r="C108" s="25">
        <f t="shared" si="55"/>
        <v>0</v>
      </c>
      <c r="D108" s="25">
        <f>+D228</f>
        <v>0</v>
      </c>
      <c r="E108" s="25">
        <f t="shared" ref="E108:K110" si="62">+E228</f>
        <v>0</v>
      </c>
      <c r="F108" s="25">
        <f t="shared" si="62"/>
        <v>0</v>
      </c>
      <c r="G108" s="25">
        <f t="shared" si="62"/>
        <v>0</v>
      </c>
      <c r="H108" s="25">
        <f t="shared" si="62"/>
        <v>0</v>
      </c>
      <c r="I108" s="25">
        <f t="shared" si="62"/>
        <v>0</v>
      </c>
      <c r="J108" s="25">
        <f t="shared" si="62"/>
        <v>0</v>
      </c>
      <c r="K108" s="25">
        <f t="shared" si="62"/>
        <v>0</v>
      </c>
      <c r="L108" s="37" t="str">
        <f t="shared" si="58"/>
        <v/>
      </c>
      <c r="N108" s="31"/>
      <c r="O108" s="35"/>
    </row>
    <row r="109" spans="1:15">
      <c r="A109" s="26" t="s">
        <v>23</v>
      </c>
      <c r="B109" s="25">
        <f t="shared" si="55"/>
        <v>0</v>
      </c>
      <c r="C109" s="25">
        <f t="shared" si="55"/>
        <v>0</v>
      </c>
      <c r="D109" s="25">
        <f>+D229</f>
        <v>0</v>
      </c>
      <c r="E109" s="25">
        <f t="shared" si="62"/>
        <v>0</v>
      </c>
      <c r="F109" s="25">
        <f t="shared" si="62"/>
        <v>0</v>
      </c>
      <c r="G109" s="25">
        <f t="shared" si="62"/>
        <v>0</v>
      </c>
      <c r="H109" s="25">
        <f t="shared" si="62"/>
        <v>0</v>
      </c>
      <c r="I109" s="25">
        <f t="shared" si="62"/>
        <v>0</v>
      </c>
      <c r="J109" s="25">
        <f t="shared" si="62"/>
        <v>0</v>
      </c>
      <c r="K109" s="25">
        <f t="shared" si="62"/>
        <v>0</v>
      </c>
      <c r="L109" s="37" t="str">
        <f t="shared" si="58"/>
        <v/>
      </c>
      <c r="N109" s="31"/>
      <c r="O109" s="35"/>
    </row>
    <row r="110" spans="1:15">
      <c r="A110" s="24" t="s">
        <v>141</v>
      </c>
      <c r="B110" s="25">
        <f t="shared" si="55"/>
        <v>0</v>
      </c>
      <c r="C110" s="25">
        <f t="shared" si="55"/>
        <v>0</v>
      </c>
      <c r="D110" s="25">
        <f>+D230</f>
        <v>0</v>
      </c>
      <c r="E110" s="25">
        <f t="shared" si="62"/>
        <v>0</v>
      </c>
      <c r="F110" s="25">
        <f t="shared" si="62"/>
        <v>0</v>
      </c>
      <c r="G110" s="25">
        <f t="shared" si="62"/>
        <v>0</v>
      </c>
      <c r="H110" s="25">
        <f t="shared" si="62"/>
        <v>0</v>
      </c>
      <c r="I110" s="25">
        <f t="shared" si="62"/>
        <v>0</v>
      </c>
      <c r="J110" s="25">
        <f t="shared" si="62"/>
        <v>0</v>
      </c>
      <c r="K110" s="25">
        <f t="shared" si="62"/>
        <v>0</v>
      </c>
      <c r="L110" s="37" t="str">
        <f t="shared" si="58"/>
        <v/>
      </c>
      <c r="N110" s="31"/>
      <c r="O110" s="35"/>
    </row>
    <row r="111" spans="1:15">
      <c r="A111" s="21" t="s">
        <v>24</v>
      </c>
      <c r="B111" s="22">
        <f t="shared" si="55"/>
        <v>0</v>
      </c>
      <c r="C111" s="22">
        <f t="shared" si="55"/>
        <v>0</v>
      </c>
      <c r="D111" s="22">
        <f t="shared" ref="D111:K111" si="63">+D112+D113</f>
        <v>0</v>
      </c>
      <c r="E111" s="22">
        <f t="shared" si="63"/>
        <v>0</v>
      </c>
      <c r="F111" s="22">
        <f t="shared" si="63"/>
        <v>0</v>
      </c>
      <c r="G111" s="22">
        <f t="shared" si="63"/>
        <v>0</v>
      </c>
      <c r="H111" s="22">
        <f t="shared" si="63"/>
        <v>0</v>
      </c>
      <c r="I111" s="22">
        <f t="shared" si="63"/>
        <v>0</v>
      </c>
      <c r="J111" s="22">
        <f t="shared" si="63"/>
        <v>0</v>
      </c>
      <c r="K111" s="22">
        <f t="shared" si="63"/>
        <v>0</v>
      </c>
      <c r="L111" s="23" t="str">
        <f t="shared" si="58"/>
        <v/>
      </c>
      <c r="N111" s="31"/>
      <c r="O111" s="35"/>
    </row>
    <row r="112" spans="1:15">
      <c r="A112" s="28" t="s">
        <v>25</v>
      </c>
      <c r="B112" s="25">
        <f t="shared" si="55"/>
        <v>0</v>
      </c>
      <c r="C112" s="25">
        <f t="shared" si="55"/>
        <v>0</v>
      </c>
      <c r="D112" s="25">
        <f>+D232</f>
        <v>0</v>
      </c>
      <c r="E112" s="25">
        <f t="shared" ref="E112:K113" si="64">+E232</f>
        <v>0</v>
      </c>
      <c r="F112" s="25">
        <f t="shared" si="64"/>
        <v>0</v>
      </c>
      <c r="G112" s="25">
        <f t="shared" si="64"/>
        <v>0</v>
      </c>
      <c r="H112" s="25">
        <f t="shared" si="64"/>
        <v>0</v>
      </c>
      <c r="I112" s="25">
        <f t="shared" si="64"/>
        <v>0</v>
      </c>
      <c r="J112" s="25">
        <f t="shared" si="64"/>
        <v>0</v>
      </c>
      <c r="K112" s="25">
        <f t="shared" si="64"/>
        <v>0</v>
      </c>
      <c r="L112" s="37" t="str">
        <f t="shared" si="58"/>
        <v/>
      </c>
      <c r="N112" s="31"/>
      <c r="O112" s="35"/>
    </row>
    <row r="113" spans="1:15">
      <c r="A113" s="28" t="s">
        <v>26</v>
      </c>
      <c r="B113" s="25">
        <f t="shared" si="55"/>
        <v>0</v>
      </c>
      <c r="C113" s="25">
        <f t="shared" si="55"/>
        <v>0</v>
      </c>
      <c r="D113" s="25">
        <f>+D233</f>
        <v>0</v>
      </c>
      <c r="E113" s="25">
        <f t="shared" si="64"/>
        <v>0</v>
      </c>
      <c r="F113" s="25">
        <f t="shared" si="64"/>
        <v>0</v>
      </c>
      <c r="G113" s="25">
        <f t="shared" si="64"/>
        <v>0</v>
      </c>
      <c r="H113" s="25">
        <f t="shared" si="64"/>
        <v>0</v>
      </c>
      <c r="I113" s="25">
        <f t="shared" si="64"/>
        <v>0</v>
      </c>
      <c r="J113" s="25">
        <f t="shared" si="64"/>
        <v>0</v>
      </c>
      <c r="K113" s="25">
        <f t="shared" si="64"/>
        <v>0</v>
      </c>
      <c r="L113" s="37" t="str">
        <f t="shared" si="58"/>
        <v/>
      </c>
      <c r="N113" s="31"/>
      <c r="O113" s="35"/>
    </row>
    <row r="114" spans="1:15">
      <c r="A114" s="21" t="s">
        <v>27</v>
      </c>
      <c r="B114" s="22">
        <f t="shared" si="55"/>
        <v>0</v>
      </c>
      <c r="C114" s="22">
        <f t="shared" si="55"/>
        <v>0</v>
      </c>
      <c r="D114" s="22">
        <f t="shared" ref="D114:K114" si="65">SUM(D115:D118)</f>
        <v>0</v>
      </c>
      <c r="E114" s="22">
        <f t="shared" si="65"/>
        <v>0</v>
      </c>
      <c r="F114" s="22">
        <f t="shared" si="65"/>
        <v>0</v>
      </c>
      <c r="G114" s="22">
        <f t="shared" si="65"/>
        <v>0</v>
      </c>
      <c r="H114" s="22">
        <f t="shared" si="65"/>
        <v>0</v>
      </c>
      <c r="I114" s="22">
        <f t="shared" si="65"/>
        <v>0</v>
      </c>
      <c r="J114" s="22">
        <f t="shared" si="65"/>
        <v>0</v>
      </c>
      <c r="K114" s="22">
        <f t="shared" si="65"/>
        <v>0</v>
      </c>
      <c r="L114" s="23" t="str">
        <f t="shared" si="58"/>
        <v/>
      </c>
      <c r="N114" s="31"/>
      <c r="O114" s="35"/>
    </row>
    <row r="115" spans="1:15">
      <c r="A115" s="28" t="s">
        <v>28</v>
      </c>
      <c r="B115" s="25">
        <f t="shared" si="55"/>
        <v>0</v>
      </c>
      <c r="C115" s="25">
        <f t="shared" si="55"/>
        <v>0</v>
      </c>
      <c r="D115" s="25">
        <f>+D235</f>
        <v>0</v>
      </c>
      <c r="E115" s="25">
        <f t="shared" ref="E115:K118" si="66">+E235</f>
        <v>0</v>
      </c>
      <c r="F115" s="25">
        <f t="shared" si="66"/>
        <v>0</v>
      </c>
      <c r="G115" s="25">
        <f t="shared" si="66"/>
        <v>0</v>
      </c>
      <c r="H115" s="25">
        <f t="shared" si="66"/>
        <v>0</v>
      </c>
      <c r="I115" s="25">
        <f t="shared" si="66"/>
        <v>0</v>
      </c>
      <c r="J115" s="25">
        <f t="shared" si="66"/>
        <v>0</v>
      </c>
      <c r="K115" s="25">
        <f t="shared" si="66"/>
        <v>0</v>
      </c>
      <c r="L115" s="37" t="str">
        <f t="shared" si="58"/>
        <v/>
      </c>
      <c r="N115" s="31"/>
      <c r="O115" s="35"/>
    </row>
    <row r="116" spans="1:15">
      <c r="A116" s="28" t="s">
        <v>29</v>
      </c>
      <c r="B116" s="25">
        <f t="shared" si="55"/>
        <v>0</v>
      </c>
      <c r="C116" s="25">
        <f t="shared" si="55"/>
        <v>0</v>
      </c>
      <c r="D116" s="25">
        <f>+D236</f>
        <v>0</v>
      </c>
      <c r="E116" s="25">
        <f t="shared" si="66"/>
        <v>0</v>
      </c>
      <c r="F116" s="25">
        <f t="shared" si="66"/>
        <v>0</v>
      </c>
      <c r="G116" s="25">
        <f t="shared" si="66"/>
        <v>0</v>
      </c>
      <c r="H116" s="25">
        <f t="shared" si="66"/>
        <v>0</v>
      </c>
      <c r="I116" s="25">
        <f t="shared" si="66"/>
        <v>0</v>
      </c>
      <c r="J116" s="25">
        <f t="shared" si="66"/>
        <v>0</v>
      </c>
      <c r="K116" s="25">
        <f t="shared" si="66"/>
        <v>0</v>
      </c>
      <c r="L116" s="37" t="str">
        <f t="shared" si="58"/>
        <v/>
      </c>
      <c r="N116" s="31"/>
      <c r="O116" s="35"/>
    </row>
    <row r="117" spans="1:15">
      <c r="A117" s="28" t="s">
        <v>30</v>
      </c>
      <c r="B117" s="25">
        <f t="shared" si="55"/>
        <v>0</v>
      </c>
      <c r="C117" s="25">
        <f t="shared" si="55"/>
        <v>0</v>
      </c>
      <c r="D117" s="25">
        <f>+D237</f>
        <v>0</v>
      </c>
      <c r="E117" s="25">
        <f t="shared" si="66"/>
        <v>0</v>
      </c>
      <c r="F117" s="25">
        <f t="shared" si="66"/>
        <v>0</v>
      </c>
      <c r="G117" s="25">
        <f t="shared" si="66"/>
        <v>0</v>
      </c>
      <c r="H117" s="25">
        <f t="shared" si="66"/>
        <v>0</v>
      </c>
      <c r="I117" s="25">
        <f t="shared" si="66"/>
        <v>0</v>
      </c>
      <c r="J117" s="25">
        <f t="shared" si="66"/>
        <v>0</v>
      </c>
      <c r="K117" s="25">
        <f t="shared" si="66"/>
        <v>0</v>
      </c>
      <c r="L117" s="37" t="str">
        <f t="shared" si="58"/>
        <v/>
      </c>
      <c r="N117" s="31"/>
      <c r="O117" s="35"/>
    </row>
    <row r="118" spans="1:15" ht="19.5" thickBot="1">
      <c r="A118" s="28" t="s">
        <v>31</v>
      </c>
      <c r="B118" s="25">
        <f t="shared" si="55"/>
        <v>0</v>
      </c>
      <c r="C118" s="25">
        <f t="shared" si="55"/>
        <v>0</v>
      </c>
      <c r="D118" s="25">
        <f>+D238</f>
        <v>0</v>
      </c>
      <c r="E118" s="25">
        <f t="shared" si="66"/>
        <v>0</v>
      </c>
      <c r="F118" s="25">
        <f t="shared" si="66"/>
        <v>0</v>
      </c>
      <c r="G118" s="25">
        <f t="shared" si="66"/>
        <v>0</v>
      </c>
      <c r="H118" s="25">
        <f t="shared" si="66"/>
        <v>0</v>
      </c>
      <c r="I118" s="25">
        <f t="shared" si="66"/>
        <v>0</v>
      </c>
      <c r="J118" s="25">
        <f t="shared" si="66"/>
        <v>0</v>
      </c>
      <c r="K118" s="25">
        <f t="shared" si="66"/>
        <v>0</v>
      </c>
      <c r="L118" s="38" t="str">
        <f t="shared" si="58"/>
        <v/>
      </c>
      <c r="N118" s="31"/>
      <c r="O118" s="35"/>
    </row>
    <row r="119" spans="1:15">
      <c r="A119" s="29" t="s">
        <v>32</v>
      </c>
      <c r="B119" s="30">
        <f t="shared" ref="B119:K119" si="67">+B106+B101</f>
        <v>0</v>
      </c>
      <c r="C119" s="30">
        <f t="shared" si="67"/>
        <v>0</v>
      </c>
      <c r="D119" s="30">
        <f t="shared" si="67"/>
        <v>0</v>
      </c>
      <c r="E119" s="30">
        <f t="shared" si="67"/>
        <v>0</v>
      </c>
      <c r="F119" s="30">
        <f t="shared" si="67"/>
        <v>0</v>
      </c>
      <c r="G119" s="30">
        <f t="shared" si="67"/>
        <v>0</v>
      </c>
      <c r="H119" s="30">
        <f t="shared" si="67"/>
        <v>0</v>
      </c>
      <c r="I119" s="30">
        <f t="shared" si="67"/>
        <v>0</v>
      </c>
      <c r="J119" s="30">
        <f t="shared" si="67"/>
        <v>0</v>
      </c>
      <c r="K119" s="30">
        <f t="shared" si="67"/>
        <v>0</v>
      </c>
      <c r="L119" s="39" t="str">
        <f t="shared" si="58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">
        <v>34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">
        <v>76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38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68">SUM(D132:D134)</f>
        <v>0</v>
      </c>
      <c r="E131" s="22">
        <f t="shared" si="68"/>
        <v>0</v>
      </c>
      <c r="F131" s="22">
        <f t="shared" si="68"/>
        <v>0</v>
      </c>
      <c r="G131" s="22">
        <f t="shared" si="68"/>
        <v>0</v>
      </c>
      <c r="H131" s="22">
        <f t="shared" si="68"/>
        <v>0</v>
      </c>
      <c r="I131" s="22">
        <f t="shared" si="68"/>
        <v>0</v>
      </c>
      <c r="J131" s="22">
        <f t="shared" si="68"/>
        <v>0</v>
      </c>
      <c r="K131" s="22">
        <f t="shared" si="68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69">+D132+F132+H132+J132</f>
        <v>0</v>
      </c>
      <c r="C132" s="25">
        <f t="shared" si="69"/>
        <v>0</v>
      </c>
      <c r="D132" s="25">
        <f>+VALUE(FIXED(N132*0.24/1000000,5)*1000000)</f>
        <v>0</v>
      </c>
      <c r="E132" s="25"/>
      <c r="F132" s="25">
        <f>+D132</f>
        <v>0</v>
      </c>
      <c r="G132" s="25"/>
      <c r="H132" s="25">
        <f>+(N132-D132-F132)/2</f>
        <v>0</v>
      </c>
      <c r="I132" s="25"/>
      <c r="J132" s="25">
        <f>+N132-H132-F132-D132</f>
        <v>0</v>
      </c>
      <c r="K132" s="25"/>
      <c r="L132" s="37" t="str">
        <f t="shared" ref="L132:L149" si="70">IF(C132&gt;0,FIXED(C132/B132*100,2),"")</f>
        <v/>
      </c>
      <c r="M132" t="str">
        <f>IF(B132=N132,"",1)</f>
        <v/>
      </c>
      <c r="N132" s="31"/>
      <c r="O132" s="35"/>
    </row>
    <row r="133" spans="1:15">
      <c r="A133" s="24" t="s">
        <v>18</v>
      </c>
      <c r="B133" s="25">
        <f t="shared" si="69"/>
        <v>0</v>
      </c>
      <c r="C133" s="25">
        <f t="shared" si="69"/>
        <v>0</v>
      </c>
      <c r="D133" s="25">
        <f>+VALUE(FIXED(N133*0.24/1000000,5)*1000000)</f>
        <v>0</v>
      </c>
      <c r="E133" s="25"/>
      <c r="F133" s="25">
        <f>+D133</f>
        <v>0</v>
      </c>
      <c r="G133" s="25"/>
      <c r="H133" s="25">
        <f>+(N133-D133-F133)/2</f>
        <v>0</v>
      </c>
      <c r="I133" s="25"/>
      <c r="J133" s="25">
        <f>+N133-H133-F133-D133</f>
        <v>0</v>
      </c>
      <c r="K133" s="25"/>
      <c r="L133" s="37" t="str">
        <f t="shared" si="70"/>
        <v/>
      </c>
      <c r="N133" s="31"/>
      <c r="O133" s="35"/>
    </row>
    <row r="134" spans="1:15">
      <c r="A134" s="24" t="s">
        <v>140</v>
      </c>
      <c r="B134" s="25">
        <f t="shared" si="69"/>
        <v>0</v>
      </c>
      <c r="C134" s="25">
        <f t="shared" si="69"/>
        <v>0</v>
      </c>
      <c r="D134" s="25">
        <f>+VALUE(FIXED(N134*0.24/1000000,5)*1000000)</f>
        <v>0</v>
      </c>
      <c r="E134" s="25"/>
      <c r="F134" s="25">
        <f>+D134</f>
        <v>0</v>
      </c>
      <c r="G134" s="25"/>
      <c r="H134" s="25">
        <f>+(N134-D134-F134)/2</f>
        <v>0</v>
      </c>
      <c r="I134" s="25"/>
      <c r="J134" s="25">
        <f>+N134-H134-F134-D134</f>
        <v>0</v>
      </c>
      <c r="K134" s="25"/>
      <c r="L134" s="37" t="str">
        <f t="shared" si="70"/>
        <v/>
      </c>
      <c r="N134" s="31"/>
      <c r="O134" s="35"/>
    </row>
    <row r="135" spans="1:15">
      <c r="A135" s="21" t="s">
        <v>19</v>
      </c>
      <c r="B135" s="22">
        <f t="shared" si="69"/>
        <v>0</v>
      </c>
      <c r="C135" s="22">
        <f t="shared" si="69"/>
        <v>0</v>
      </c>
      <c r="D135" s="22">
        <f t="shared" ref="D135:K135" si="71">+D136</f>
        <v>0</v>
      </c>
      <c r="E135" s="22">
        <f t="shared" si="71"/>
        <v>0</v>
      </c>
      <c r="F135" s="22">
        <f t="shared" si="71"/>
        <v>0</v>
      </c>
      <c r="G135" s="22">
        <f t="shared" si="71"/>
        <v>0</v>
      </c>
      <c r="H135" s="22">
        <f t="shared" si="71"/>
        <v>0</v>
      </c>
      <c r="I135" s="22">
        <f t="shared" si="71"/>
        <v>0</v>
      </c>
      <c r="J135" s="22">
        <f t="shared" si="71"/>
        <v>0</v>
      </c>
      <c r="K135" s="22">
        <f t="shared" si="71"/>
        <v>0</v>
      </c>
      <c r="L135" s="23" t="str">
        <f t="shared" si="70"/>
        <v/>
      </c>
      <c r="N135" s="31"/>
      <c r="O135" s="35"/>
    </row>
    <row r="136" spans="1:15">
      <c r="A136" s="21" t="s">
        <v>20</v>
      </c>
      <c r="B136" s="22">
        <f t="shared" si="69"/>
        <v>0</v>
      </c>
      <c r="C136" s="22">
        <f t="shared" si="69"/>
        <v>0</v>
      </c>
      <c r="D136" s="22">
        <f t="shared" ref="D136:K136" si="72">+D137+D140+D141+D144</f>
        <v>0</v>
      </c>
      <c r="E136" s="22">
        <f t="shared" si="72"/>
        <v>0</v>
      </c>
      <c r="F136" s="22">
        <f t="shared" si="72"/>
        <v>0</v>
      </c>
      <c r="G136" s="22">
        <f t="shared" si="72"/>
        <v>0</v>
      </c>
      <c r="H136" s="22">
        <f t="shared" si="72"/>
        <v>0</v>
      </c>
      <c r="I136" s="22">
        <f t="shared" si="72"/>
        <v>0</v>
      </c>
      <c r="J136" s="22">
        <f t="shared" si="72"/>
        <v>0</v>
      </c>
      <c r="K136" s="22">
        <f t="shared" si="72"/>
        <v>0</v>
      </c>
      <c r="L136" s="23" t="str">
        <f t="shared" si="70"/>
        <v/>
      </c>
      <c r="N136" s="31"/>
      <c r="O136" s="35"/>
    </row>
    <row r="137" spans="1:15">
      <c r="A137" s="21" t="s">
        <v>21</v>
      </c>
      <c r="B137" s="22">
        <f t="shared" si="69"/>
        <v>0</v>
      </c>
      <c r="C137" s="22">
        <f t="shared" si="69"/>
        <v>0</v>
      </c>
      <c r="D137" s="22">
        <f t="shared" ref="D137:K137" si="73">+D138+D139</f>
        <v>0</v>
      </c>
      <c r="E137" s="22">
        <f t="shared" si="73"/>
        <v>0</v>
      </c>
      <c r="F137" s="22">
        <f t="shared" si="73"/>
        <v>0</v>
      </c>
      <c r="G137" s="22">
        <f t="shared" si="73"/>
        <v>0</v>
      </c>
      <c r="H137" s="22">
        <f t="shared" si="73"/>
        <v>0</v>
      </c>
      <c r="I137" s="22">
        <f t="shared" si="73"/>
        <v>0</v>
      </c>
      <c r="J137" s="22">
        <f t="shared" si="73"/>
        <v>0</v>
      </c>
      <c r="K137" s="22">
        <f t="shared" si="73"/>
        <v>0</v>
      </c>
      <c r="L137" s="23" t="str">
        <f t="shared" si="70"/>
        <v/>
      </c>
      <c r="N137" s="31"/>
      <c r="O137" s="35"/>
    </row>
    <row r="138" spans="1:15">
      <c r="A138" s="24" t="s">
        <v>22</v>
      </c>
      <c r="B138" s="25">
        <f t="shared" si="69"/>
        <v>0</v>
      </c>
      <c r="C138" s="25">
        <f t="shared" si="69"/>
        <v>0</v>
      </c>
      <c r="D138" s="25">
        <f>+N138/4-(N138*0.001)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+N138-D138-F138-H138</f>
        <v>0</v>
      </c>
      <c r="K138" s="25"/>
      <c r="L138" s="37" t="str">
        <f t="shared" si="70"/>
        <v/>
      </c>
      <c r="M138" t="str">
        <f>IF(B138=N138,"",1)</f>
        <v/>
      </c>
      <c r="N138" s="31"/>
      <c r="O138" s="35"/>
    </row>
    <row r="139" spans="1:15">
      <c r="A139" s="26" t="s">
        <v>23</v>
      </c>
      <c r="B139" s="25">
        <f t="shared" si="69"/>
        <v>0</v>
      </c>
      <c r="C139" s="25">
        <f t="shared" si="69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70"/>
        <v/>
      </c>
      <c r="N139" s="31"/>
      <c r="O139" s="35"/>
    </row>
    <row r="140" spans="1:15">
      <c r="A140" s="24" t="s">
        <v>141</v>
      </c>
      <c r="B140" s="25">
        <f t="shared" si="69"/>
        <v>0</v>
      </c>
      <c r="C140" s="25">
        <f t="shared" si="69"/>
        <v>0</v>
      </c>
      <c r="D140" s="25">
        <f>+N140*0.15</f>
        <v>0</v>
      </c>
      <c r="E140" s="25"/>
      <c r="F140" s="25">
        <f>+N140*0.3</f>
        <v>0</v>
      </c>
      <c r="G140" s="25"/>
      <c r="H140" s="25">
        <f>+N140*0.3</f>
        <v>0</v>
      </c>
      <c r="I140" s="25"/>
      <c r="J140" s="25">
        <f>+N140-D140-F140-H140</f>
        <v>0</v>
      </c>
      <c r="K140" s="25"/>
      <c r="L140" s="37" t="str">
        <f t="shared" si="70"/>
        <v/>
      </c>
      <c r="N140" s="31"/>
      <c r="O140" s="35"/>
    </row>
    <row r="141" spans="1:15">
      <c r="A141" s="21" t="s">
        <v>24</v>
      </c>
      <c r="B141" s="22">
        <f t="shared" si="69"/>
        <v>0</v>
      </c>
      <c r="C141" s="22">
        <f t="shared" si="69"/>
        <v>0</v>
      </c>
      <c r="D141" s="22">
        <f t="shared" ref="D141:K141" si="74">+D142+D143</f>
        <v>0</v>
      </c>
      <c r="E141" s="22">
        <f t="shared" si="74"/>
        <v>0</v>
      </c>
      <c r="F141" s="22">
        <f t="shared" si="74"/>
        <v>0</v>
      </c>
      <c r="G141" s="22">
        <f t="shared" si="74"/>
        <v>0</v>
      </c>
      <c r="H141" s="22">
        <f t="shared" si="74"/>
        <v>0</v>
      </c>
      <c r="I141" s="22">
        <f t="shared" si="74"/>
        <v>0</v>
      </c>
      <c r="J141" s="22">
        <f t="shared" si="74"/>
        <v>0</v>
      </c>
      <c r="K141" s="22">
        <f t="shared" si="74"/>
        <v>0</v>
      </c>
      <c r="L141" s="23" t="str">
        <f t="shared" si="70"/>
        <v/>
      </c>
      <c r="N141" s="31"/>
      <c r="O141" s="35"/>
    </row>
    <row r="142" spans="1:15">
      <c r="A142" s="28" t="s">
        <v>25</v>
      </c>
      <c r="B142" s="25">
        <f t="shared" si="69"/>
        <v>0</v>
      </c>
      <c r="C142" s="25">
        <f t="shared" si="69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70"/>
        <v/>
      </c>
      <c r="N142" s="31"/>
      <c r="O142" s="35"/>
    </row>
    <row r="143" spans="1:15">
      <c r="A143" s="28" t="s">
        <v>26</v>
      </c>
      <c r="B143" s="25">
        <f t="shared" si="69"/>
        <v>0</v>
      </c>
      <c r="C143" s="25">
        <f t="shared" si="69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70"/>
        <v/>
      </c>
      <c r="N143" s="31"/>
      <c r="O143" s="35"/>
    </row>
    <row r="144" spans="1:15">
      <c r="A144" s="21" t="s">
        <v>27</v>
      </c>
      <c r="B144" s="22">
        <f t="shared" si="69"/>
        <v>0</v>
      </c>
      <c r="C144" s="22">
        <f t="shared" si="69"/>
        <v>0</v>
      </c>
      <c r="D144" s="22">
        <f t="shared" ref="D144:K144" si="75">SUM(D145:D148)</f>
        <v>0</v>
      </c>
      <c r="E144" s="22">
        <f t="shared" si="75"/>
        <v>0</v>
      </c>
      <c r="F144" s="22">
        <f t="shared" si="75"/>
        <v>0</v>
      </c>
      <c r="G144" s="22">
        <f t="shared" si="75"/>
        <v>0</v>
      </c>
      <c r="H144" s="22">
        <f t="shared" si="75"/>
        <v>0</v>
      </c>
      <c r="I144" s="22">
        <f t="shared" si="75"/>
        <v>0</v>
      </c>
      <c r="J144" s="22">
        <f t="shared" si="75"/>
        <v>0</v>
      </c>
      <c r="K144" s="22">
        <f t="shared" si="75"/>
        <v>0</v>
      </c>
      <c r="L144" s="23" t="str">
        <f t="shared" si="70"/>
        <v/>
      </c>
      <c r="N144" s="31"/>
      <c r="O144" s="35"/>
    </row>
    <row r="145" spans="1:15">
      <c r="A145" s="28" t="s">
        <v>28</v>
      </c>
      <c r="B145" s="25">
        <f t="shared" si="69"/>
        <v>0</v>
      </c>
      <c r="C145" s="25">
        <f t="shared" si="69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70"/>
        <v/>
      </c>
      <c r="N145" s="31"/>
      <c r="O145" s="35"/>
    </row>
    <row r="146" spans="1:15">
      <c r="A146" s="28" t="s">
        <v>29</v>
      </c>
      <c r="B146" s="25">
        <f t="shared" si="69"/>
        <v>0</v>
      </c>
      <c r="C146" s="25">
        <f t="shared" si="69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70"/>
        <v/>
      </c>
      <c r="N146" s="31"/>
      <c r="O146" s="35"/>
    </row>
    <row r="147" spans="1:15">
      <c r="A147" s="28" t="s">
        <v>30</v>
      </c>
      <c r="B147" s="25">
        <f t="shared" si="69"/>
        <v>0</v>
      </c>
      <c r="C147" s="25">
        <f t="shared" si="69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70"/>
        <v/>
      </c>
      <c r="N147" s="31"/>
      <c r="O147" s="35"/>
    </row>
    <row r="148" spans="1:15" ht="19.5" thickBot="1">
      <c r="A148" s="28" t="s">
        <v>31</v>
      </c>
      <c r="B148" s="25">
        <f t="shared" si="69"/>
        <v>0</v>
      </c>
      <c r="C148" s="25">
        <f t="shared" si="69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70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76">+E136+E131</f>
        <v>0</v>
      </c>
      <c r="F149" s="30">
        <f t="shared" si="76"/>
        <v>0</v>
      </c>
      <c r="G149" s="30">
        <f t="shared" si="76"/>
        <v>0</v>
      </c>
      <c r="H149" s="30">
        <f t="shared" si="76"/>
        <v>0</v>
      </c>
      <c r="I149" s="30">
        <f t="shared" si="76"/>
        <v>0</v>
      </c>
      <c r="J149" s="30">
        <f t="shared" si="76"/>
        <v>0</v>
      </c>
      <c r="K149" s="30">
        <f t="shared" si="76"/>
        <v>0</v>
      </c>
      <c r="L149" s="39" t="str">
        <f t="shared" si="70"/>
        <v/>
      </c>
      <c r="N149" s="31"/>
      <c r="O149" s="35"/>
    </row>
    <row r="150" spans="1:15">
      <c r="N150" s="31"/>
      <c r="O150" s="35"/>
    </row>
    <row r="151" spans="1:1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  <c r="N151" s="31"/>
      <c r="O151" s="35"/>
    </row>
    <row r="152" spans="1:15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N152" s="31"/>
      <c r="O152" s="35"/>
    </row>
    <row r="153" spans="1: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  <c r="N153" s="31"/>
      <c r="O153" s="35"/>
    </row>
    <row r="154" spans="1:15">
      <c r="A154" s="156" t="s">
        <v>34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  <c r="N154" s="31"/>
      <c r="O154" s="35"/>
    </row>
    <row r="155" spans="1:15">
      <c r="A155" s="159" t="s">
        <v>76</v>
      </c>
      <c r="B155" s="160"/>
      <c r="C155" s="160"/>
      <c r="D155" s="161"/>
      <c r="E155" s="176" t="s">
        <v>3</v>
      </c>
      <c r="F155" s="176"/>
      <c r="G155" s="176"/>
      <c r="H155" s="4"/>
      <c r="I155" s="4"/>
      <c r="J155" s="4"/>
      <c r="K155" s="4"/>
      <c r="L155" s="5"/>
      <c r="N155" s="31"/>
      <c r="O155" s="35"/>
    </row>
    <row r="156" spans="1:15">
      <c r="A156" s="6" t="s">
        <v>39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  <c r="N156" s="31"/>
      <c r="O156" s="35"/>
    </row>
    <row r="157" spans="1:1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  <c r="N159" s="31"/>
      <c r="O159" s="35"/>
    </row>
    <row r="160" spans="1:1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77">SUM(D162:D164)</f>
        <v>0</v>
      </c>
      <c r="E161" s="22">
        <f t="shared" si="77"/>
        <v>0</v>
      </c>
      <c r="F161" s="22">
        <f t="shared" si="77"/>
        <v>0</v>
      </c>
      <c r="G161" s="22">
        <f t="shared" si="77"/>
        <v>0</v>
      </c>
      <c r="H161" s="22">
        <f t="shared" si="77"/>
        <v>0</v>
      </c>
      <c r="I161" s="22">
        <f t="shared" si="77"/>
        <v>0</v>
      </c>
      <c r="J161" s="22">
        <f t="shared" si="77"/>
        <v>0</v>
      </c>
      <c r="K161" s="22">
        <f t="shared" si="77"/>
        <v>0</v>
      </c>
      <c r="L161" s="23" t="str">
        <f>IF(C161&gt;0,FIXED(C161/B161*100,2),"")</f>
        <v/>
      </c>
      <c r="N161" s="31"/>
      <c r="O161" s="35"/>
    </row>
    <row r="162" spans="1:15">
      <c r="A162" s="24" t="s">
        <v>17</v>
      </c>
      <c r="B162" s="25">
        <f t="shared" ref="B162:C178" si="78">+D162+F162+H162+J162</f>
        <v>0</v>
      </c>
      <c r="C162" s="25">
        <f t="shared" si="78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79">IF(C162&gt;0,FIXED(C162/B162*100,2),"")</f>
        <v/>
      </c>
      <c r="N162" s="31"/>
      <c r="O162" s="35"/>
    </row>
    <row r="163" spans="1:15">
      <c r="A163" s="24" t="s">
        <v>18</v>
      </c>
      <c r="B163" s="25">
        <f t="shared" si="78"/>
        <v>0</v>
      </c>
      <c r="C163" s="25">
        <f t="shared" si="78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79"/>
        <v/>
      </c>
      <c r="N163" s="31"/>
      <c r="O163" s="35"/>
    </row>
    <row r="164" spans="1:15">
      <c r="A164" s="24" t="s">
        <v>140</v>
      </c>
      <c r="B164" s="25">
        <f t="shared" si="78"/>
        <v>0</v>
      </c>
      <c r="C164" s="25">
        <f t="shared" si="78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79"/>
        <v/>
      </c>
      <c r="N164" s="31"/>
      <c r="O164" s="35"/>
    </row>
    <row r="165" spans="1:15">
      <c r="A165" s="21" t="s">
        <v>19</v>
      </c>
      <c r="B165" s="22">
        <f t="shared" si="78"/>
        <v>0</v>
      </c>
      <c r="C165" s="22">
        <f t="shared" si="78"/>
        <v>0</v>
      </c>
      <c r="D165" s="22">
        <f t="shared" ref="D165:K165" si="80">+D166</f>
        <v>0</v>
      </c>
      <c r="E165" s="22">
        <f t="shared" si="80"/>
        <v>0</v>
      </c>
      <c r="F165" s="22">
        <f t="shared" si="80"/>
        <v>0</v>
      </c>
      <c r="G165" s="22">
        <f t="shared" si="80"/>
        <v>0</v>
      </c>
      <c r="H165" s="22">
        <f t="shared" si="80"/>
        <v>0</v>
      </c>
      <c r="I165" s="22">
        <f t="shared" si="80"/>
        <v>0</v>
      </c>
      <c r="J165" s="22">
        <f t="shared" si="80"/>
        <v>0</v>
      </c>
      <c r="K165" s="22">
        <f t="shared" si="80"/>
        <v>0</v>
      </c>
      <c r="L165" s="23" t="str">
        <f t="shared" si="79"/>
        <v/>
      </c>
      <c r="N165" s="31"/>
      <c r="O165" s="35"/>
    </row>
    <row r="166" spans="1:15">
      <c r="A166" s="21" t="s">
        <v>20</v>
      </c>
      <c r="B166" s="22">
        <f t="shared" si="78"/>
        <v>0</v>
      </c>
      <c r="C166" s="22">
        <f t="shared" si="78"/>
        <v>0</v>
      </c>
      <c r="D166" s="22">
        <f t="shared" ref="D166:K166" si="81">+D167+D170+D171+D174</f>
        <v>0</v>
      </c>
      <c r="E166" s="22">
        <f t="shared" si="81"/>
        <v>0</v>
      </c>
      <c r="F166" s="22">
        <f t="shared" si="81"/>
        <v>0</v>
      </c>
      <c r="G166" s="22">
        <f t="shared" si="81"/>
        <v>0</v>
      </c>
      <c r="H166" s="22">
        <f t="shared" si="81"/>
        <v>0</v>
      </c>
      <c r="I166" s="22">
        <f t="shared" si="81"/>
        <v>0</v>
      </c>
      <c r="J166" s="22">
        <f t="shared" si="81"/>
        <v>0</v>
      </c>
      <c r="K166" s="22">
        <f t="shared" si="81"/>
        <v>0</v>
      </c>
      <c r="L166" s="23" t="str">
        <f t="shared" si="79"/>
        <v/>
      </c>
      <c r="N166" s="31"/>
      <c r="O166" s="35"/>
    </row>
    <row r="167" spans="1:15">
      <c r="A167" s="21" t="s">
        <v>21</v>
      </c>
      <c r="B167" s="22">
        <f t="shared" si="78"/>
        <v>0</v>
      </c>
      <c r="C167" s="22">
        <f t="shared" si="78"/>
        <v>0</v>
      </c>
      <c r="D167" s="22">
        <f t="shared" ref="D167:K167" si="82">+D168+D169</f>
        <v>0</v>
      </c>
      <c r="E167" s="22">
        <f t="shared" si="82"/>
        <v>0</v>
      </c>
      <c r="F167" s="22">
        <f t="shared" si="82"/>
        <v>0</v>
      </c>
      <c r="G167" s="22">
        <f t="shared" si="82"/>
        <v>0</v>
      </c>
      <c r="H167" s="22">
        <f t="shared" si="82"/>
        <v>0</v>
      </c>
      <c r="I167" s="22">
        <f t="shared" si="82"/>
        <v>0</v>
      </c>
      <c r="J167" s="22">
        <f t="shared" si="82"/>
        <v>0</v>
      </c>
      <c r="K167" s="22">
        <f t="shared" si="82"/>
        <v>0</v>
      </c>
      <c r="L167" s="23" t="str">
        <f t="shared" si="79"/>
        <v/>
      </c>
      <c r="N167" s="31"/>
      <c r="O167" s="35"/>
    </row>
    <row r="168" spans="1:15">
      <c r="A168" s="24" t="s">
        <v>22</v>
      </c>
      <c r="B168" s="25">
        <f t="shared" si="78"/>
        <v>0</v>
      </c>
      <c r="C168" s="25">
        <f t="shared" si="78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79"/>
        <v/>
      </c>
      <c r="N168" s="31"/>
      <c r="O168" s="35"/>
    </row>
    <row r="169" spans="1:15">
      <c r="A169" s="26" t="s">
        <v>23</v>
      </c>
      <c r="B169" s="25">
        <f t="shared" si="78"/>
        <v>0</v>
      </c>
      <c r="C169" s="25">
        <f t="shared" si="78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79"/>
        <v/>
      </c>
      <c r="N169" s="31"/>
      <c r="O169" s="35"/>
    </row>
    <row r="170" spans="1:15">
      <c r="A170" s="24" t="s">
        <v>141</v>
      </c>
      <c r="B170" s="25">
        <f t="shared" si="78"/>
        <v>0</v>
      </c>
      <c r="C170" s="25">
        <f t="shared" si="78"/>
        <v>0</v>
      </c>
      <c r="D170" s="25">
        <f>+VALUE(FIXED(N170*0.24/1000000,5)*1000000)</f>
        <v>0</v>
      </c>
      <c r="E170" s="25"/>
      <c r="F170" s="25">
        <f>+D170</f>
        <v>0</v>
      </c>
      <c r="G170" s="25"/>
      <c r="H170" s="25">
        <f>+(N170-D170-F170)/2</f>
        <v>0</v>
      </c>
      <c r="I170" s="25"/>
      <c r="J170" s="25">
        <f>+N170-H170-F170-D170</f>
        <v>0</v>
      </c>
      <c r="K170" s="25"/>
      <c r="L170" s="37" t="str">
        <f t="shared" si="79"/>
        <v/>
      </c>
      <c r="N170" s="31"/>
      <c r="O170" s="35"/>
    </row>
    <row r="171" spans="1:15">
      <c r="A171" s="21" t="s">
        <v>24</v>
      </c>
      <c r="B171" s="22">
        <f t="shared" si="78"/>
        <v>0</v>
      </c>
      <c r="C171" s="22">
        <f t="shared" si="78"/>
        <v>0</v>
      </c>
      <c r="D171" s="22">
        <f t="shared" ref="D171:K171" si="83">+D172+D173</f>
        <v>0</v>
      </c>
      <c r="E171" s="22">
        <f t="shared" si="83"/>
        <v>0</v>
      </c>
      <c r="F171" s="22">
        <f t="shared" si="83"/>
        <v>0</v>
      </c>
      <c r="G171" s="22">
        <f t="shared" si="83"/>
        <v>0</v>
      </c>
      <c r="H171" s="22">
        <f t="shared" si="83"/>
        <v>0</v>
      </c>
      <c r="I171" s="22">
        <f t="shared" si="83"/>
        <v>0</v>
      </c>
      <c r="J171" s="22">
        <f t="shared" si="83"/>
        <v>0</v>
      </c>
      <c r="K171" s="22">
        <f t="shared" si="83"/>
        <v>0</v>
      </c>
      <c r="L171" s="23" t="str">
        <f t="shared" si="79"/>
        <v/>
      </c>
      <c r="N171" s="31"/>
      <c r="O171" s="35"/>
    </row>
    <row r="172" spans="1:15">
      <c r="A172" s="28" t="s">
        <v>25</v>
      </c>
      <c r="B172" s="25">
        <f t="shared" si="78"/>
        <v>0</v>
      </c>
      <c r="C172" s="25">
        <f t="shared" si="78"/>
        <v>0</v>
      </c>
      <c r="D172" s="25"/>
      <c r="E172" s="25"/>
      <c r="F172" s="25"/>
      <c r="G172" s="25"/>
      <c r="H172" s="25"/>
      <c r="I172" s="25"/>
      <c r="J172" s="25"/>
      <c r="K172" s="27"/>
      <c r="L172" s="37" t="str">
        <f t="shared" si="79"/>
        <v/>
      </c>
      <c r="N172" s="31"/>
      <c r="O172" s="35"/>
    </row>
    <row r="173" spans="1:15">
      <c r="A173" s="28" t="s">
        <v>26</v>
      </c>
      <c r="B173" s="25">
        <f t="shared" si="78"/>
        <v>0</v>
      </c>
      <c r="C173" s="25">
        <f t="shared" si="78"/>
        <v>0</v>
      </c>
      <c r="D173" s="25"/>
      <c r="E173" s="25"/>
      <c r="F173" s="25"/>
      <c r="G173" s="25"/>
      <c r="H173" s="25"/>
      <c r="I173" s="25"/>
      <c r="J173" s="25"/>
      <c r="K173" s="27"/>
      <c r="L173" s="37" t="str">
        <f>IF(C173&gt;0,FIXED(C173/B173*100,2),"")</f>
        <v/>
      </c>
      <c r="N173" s="31"/>
      <c r="O173" s="35"/>
    </row>
    <row r="174" spans="1:15">
      <c r="A174" s="21" t="s">
        <v>27</v>
      </c>
      <c r="B174" s="22">
        <f t="shared" si="78"/>
        <v>0</v>
      </c>
      <c r="C174" s="22">
        <f t="shared" si="78"/>
        <v>0</v>
      </c>
      <c r="D174" s="22">
        <f t="shared" ref="D174:K174" si="84">SUM(D175:D178)</f>
        <v>0</v>
      </c>
      <c r="E174" s="22">
        <f t="shared" si="84"/>
        <v>0</v>
      </c>
      <c r="F174" s="22">
        <f t="shared" si="84"/>
        <v>0</v>
      </c>
      <c r="G174" s="22">
        <f t="shared" si="84"/>
        <v>0</v>
      </c>
      <c r="H174" s="22">
        <f t="shared" si="84"/>
        <v>0</v>
      </c>
      <c r="I174" s="22">
        <f t="shared" si="84"/>
        <v>0</v>
      </c>
      <c r="J174" s="22">
        <f t="shared" si="84"/>
        <v>0</v>
      </c>
      <c r="K174" s="22">
        <f t="shared" si="84"/>
        <v>0</v>
      </c>
      <c r="L174" s="23" t="str">
        <f t="shared" si="79"/>
        <v/>
      </c>
      <c r="N174" s="31"/>
      <c r="O174" s="35"/>
    </row>
    <row r="175" spans="1:15">
      <c r="A175" s="28" t="s">
        <v>28</v>
      </c>
      <c r="B175" s="25">
        <f t="shared" si="78"/>
        <v>0</v>
      </c>
      <c r="C175" s="25">
        <f t="shared" si="78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79"/>
        <v/>
      </c>
      <c r="N175" s="31"/>
      <c r="O175" s="35"/>
    </row>
    <row r="176" spans="1:15">
      <c r="A176" s="28" t="s">
        <v>29</v>
      </c>
      <c r="B176" s="25">
        <f t="shared" si="78"/>
        <v>0</v>
      </c>
      <c r="C176" s="25">
        <f t="shared" si="78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79"/>
        <v/>
      </c>
      <c r="N176" s="31"/>
      <c r="O176" s="35"/>
    </row>
    <row r="177" spans="1:15">
      <c r="A177" s="28" t="s">
        <v>30</v>
      </c>
      <c r="B177" s="25">
        <f t="shared" si="78"/>
        <v>0</v>
      </c>
      <c r="C177" s="25">
        <f t="shared" si="78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79"/>
        <v/>
      </c>
      <c r="N177" s="31"/>
      <c r="O177" s="35"/>
    </row>
    <row r="178" spans="1:15" ht="19.5" thickBot="1">
      <c r="A178" s="28" t="s">
        <v>31</v>
      </c>
      <c r="B178" s="25">
        <f t="shared" si="78"/>
        <v>0</v>
      </c>
      <c r="C178" s="25">
        <f t="shared" si="78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79"/>
        <v/>
      </c>
      <c r="N178" s="31"/>
      <c r="O178" s="35"/>
    </row>
    <row r="179" spans="1:1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85">+E166+E161</f>
        <v>0</v>
      </c>
      <c r="F179" s="30">
        <f t="shared" si="85"/>
        <v>0</v>
      </c>
      <c r="G179" s="30">
        <f t="shared" si="85"/>
        <v>0</v>
      </c>
      <c r="H179" s="30">
        <f t="shared" si="85"/>
        <v>0</v>
      </c>
      <c r="I179" s="30">
        <f t="shared" si="85"/>
        <v>0</v>
      </c>
      <c r="J179" s="30">
        <f t="shared" si="85"/>
        <v>0</v>
      </c>
      <c r="K179" s="30">
        <f t="shared" si="85"/>
        <v>0</v>
      </c>
      <c r="L179" s="39" t="str">
        <f t="shared" si="79"/>
        <v/>
      </c>
      <c r="N179" s="31"/>
      <c r="O179" s="35"/>
    </row>
    <row r="180" spans="1:15">
      <c r="N180" s="31"/>
      <c r="O180" s="35"/>
    </row>
    <row r="181" spans="1:1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  <c r="N181" s="31"/>
      <c r="O181" s="35"/>
    </row>
    <row r="182" spans="1:15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N182" s="31"/>
      <c r="O182" s="35"/>
    </row>
    <row r="183" spans="1: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  <c r="N183" s="31"/>
      <c r="O183" s="35"/>
    </row>
    <row r="184" spans="1:15">
      <c r="A184" s="156" t="s">
        <v>35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  <c r="N184" s="31"/>
      <c r="O184" s="35"/>
    </row>
    <row r="185" spans="1:15">
      <c r="A185" s="159" t="s">
        <v>76</v>
      </c>
      <c r="B185" s="160"/>
      <c r="C185" s="160"/>
      <c r="D185" s="161"/>
      <c r="E185" s="176" t="s">
        <v>3</v>
      </c>
      <c r="F185" s="176"/>
      <c r="G185" s="176"/>
      <c r="H185" s="4"/>
      <c r="I185" s="4"/>
      <c r="J185" s="4"/>
      <c r="K185" s="4"/>
      <c r="L185" s="5"/>
      <c r="N185" s="31"/>
      <c r="O185" s="35"/>
    </row>
    <row r="186" spans="1:15">
      <c r="A186" s="6" t="s">
        <v>41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  <c r="N186" s="31"/>
      <c r="O186" s="35"/>
    </row>
    <row r="187" spans="1:1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  <c r="N189" s="31"/>
      <c r="O189" s="35"/>
    </row>
    <row r="190" spans="1:1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86">SUM(D192:D194)</f>
        <v>0</v>
      </c>
      <c r="E191" s="22">
        <f t="shared" si="86"/>
        <v>0</v>
      </c>
      <c r="F191" s="22">
        <f t="shared" si="86"/>
        <v>0</v>
      </c>
      <c r="G191" s="22">
        <f t="shared" si="86"/>
        <v>0</v>
      </c>
      <c r="H191" s="22">
        <f t="shared" si="86"/>
        <v>0</v>
      </c>
      <c r="I191" s="22">
        <f t="shared" si="86"/>
        <v>0</v>
      </c>
      <c r="J191" s="22">
        <f t="shared" si="86"/>
        <v>0</v>
      </c>
      <c r="K191" s="22">
        <f t="shared" si="86"/>
        <v>0</v>
      </c>
      <c r="L191" s="23" t="str">
        <f>IF(C191&gt;0,FIXED(C191/B191*100,2),"")</f>
        <v/>
      </c>
      <c r="N191" s="31"/>
      <c r="O191" s="35"/>
    </row>
    <row r="192" spans="1:15">
      <c r="A192" s="24" t="s">
        <v>17</v>
      </c>
      <c r="B192" s="25">
        <f t="shared" ref="B192:C208" si="87">+D192+F192+H192+J192</f>
        <v>0</v>
      </c>
      <c r="C192" s="25">
        <f t="shared" si="87"/>
        <v>0</v>
      </c>
      <c r="D192" s="25">
        <f>+VALUE(FIXED(N192*0.24/1000000,5)*1000000)</f>
        <v>0</v>
      </c>
      <c r="E192" s="25"/>
      <c r="F192" s="25">
        <f>+D192</f>
        <v>0</v>
      </c>
      <c r="G192" s="25"/>
      <c r="H192" s="25">
        <f>+(N192-D192-F192)/2</f>
        <v>0</v>
      </c>
      <c r="I192" s="25"/>
      <c r="J192" s="25">
        <f>+N192-H192-F192-D192</f>
        <v>0</v>
      </c>
      <c r="K192" s="25"/>
      <c r="L192" s="37" t="str">
        <f t="shared" ref="L192:L209" si="88">IF(C192&gt;0,FIXED(C192/B192*100,2),"")</f>
        <v/>
      </c>
      <c r="N192" s="31"/>
      <c r="O192" s="35"/>
    </row>
    <row r="193" spans="1:15">
      <c r="A193" s="24" t="s">
        <v>18</v>
      </c>
      <c r="B193" s="25">
        <f t="shared" si="87"/>
        <v>0</v>
      </c>
      <c r="C193" s="25">
        <f t="shared" si="87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88"/>
        <v/>
      </c>
      <c r="N193" s="31"/>
      <c r="O193" s="35"/>
    </row>
    <row r="194" spans="1:15">
      <c r="A194" s="24" t="s">
        <v>140</v>
      </c>
      <c r="B194" s="25">
        <f t="shared" si="87"/>
        <v>0</v>
      </c>
      <c r="C194" s="25">
        <f t="shared" si="87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88"/>
        <v/>
      </c>
      <c r="N194" s="31"/>
      <c r="O194" s="35"/>
    </row>
    <row r="195" spans="1:15">
      <c r="A195" s="21" t="s">
        <v>19</v>
      </c>
      <c r="B195" s="22">
        <f t="shared" si="87"/>
        <v>0</v>
      </c>
      <c r="C195" s="22">
        <f t="shared" si="87"/>
        <v>0</v>
      </c>
      <c r="D195" s="22">
        <f t="shared" ref="D195:K195" si="89">+D196</f>
        <v>0</v>
      </c>
      <c r="E195" s="22">
        <f t="shared" si="89"/>
        <v>0</v>
      </c>
      <c r="F195" s="22">
        <f t="shared" si="89"/>
        <v>0</v>
      </c>
      <c r="G195" s="22">
        <f t="shared" si="89"/>
        <v>0</v>
      </c>
      <c r="H195" s="22">
        <f t="shared" si="89"/>
        <v>0</v>
      </c>
      <c r="I195" s="22">
        <f t="shared" si="89"/>
        <v>0</v>
      </c>
      <c r="J195" s="22">
        <f t="shared" si="89"/>
        <v>0</v>
      </c>
      <c r="K195" s="22">
        <f t="shared" si="89"/>
        <v>0</v>
      </c>
      <c r="L195" s="23" t="str">
        <f t="shared" si="88"/>
        <v/>
      </c>
      <c r="N195" s="31"/>
      <c r="O195" s="35"/>
    </row>
    <row r="196" spans="1:15">
      <c r="A196" s="21" t="s">
        <v>20</v>
      </c>
      <c r="B196" s="22">
        <f t="shared" si="87"/>
        <v>0</v>
      </c>
      <c r="C196" s="22">
        <f t="shared" si="87"/>
        <v>0</v>
      </c>
      <c r="D196" s="22">
        <f t="shared" ref="D196:K196" si="90">+D197+D200+D201+D204</f>
        <v>0</v>
      </c>
      <c r="E196" s="22">
        <f t="shared" si="90"/>
        <v>0</v>
      </c>
      <c r="F196" s="22">
        <f t="shared" si="90"/>
        <v>0</v>
      </c>
      <c r="G196" s="22">
        <f t="shared" si="90"/>
        <v>0</v>
      </c>
      <c r="H196" s="22">
        <f t="shared" si="90"/>
        <v>0</v>
      </c>
      <c r="I196" s="22">
        <f t="shared" si="90"/>
        <v>0</v>
      </c>
      <c r="J196" s="22">
        <f t="shared" si="90"/>
        <v>0</v>
      </c>
      <c r="K196" s="22">
        <f t="shared" si="90"/>
        <v>0</v>
      </c>
      <c r="L196" s="23" t="str">
        <f t="shared" si="88"/>
        <v/>
      </c>
      <c r="N196" s="31"/>
      <c r="O196" s="35"/>
    </row>
    <row r="197" spans="1:15">
      <c r="A197" s="21" t="s">
        <v>21</v>
      </c>
      <c r="B197" s="22">
        <f t="shared" si="87"/>
        <v>0</v>
      </c>
      <c r="C197" s="22">
        <f t="shared" si="87"/>
        <v>0</v>
      </c>
      <c r="D197" s="22">
        <f t="shared" ref="D197:K197" si="91">+D198+D199</f>
        <v>0</v>
      </c>
      <c r="E197" s="22">
        <f t="shared" si="91"/>
        <v>0</v>
      </c>
      <c r="F197" s="22">
        <f t="shared" si="91"/>
        <v>0</v>
      </c>
      <c r="G197" s="22">
        <f t="shared" si="91"/>
        <v>0</v>
      </c>
      <c r="H197" s="22">
        <f t="shared" si="91"/>
        <v>0</v>
      </c>
      <c r="I197" s="22">
        <f t="shared" si="91"/>
        <v>0</v>
      </c>
      <c r="J197" s="22">
        <f t="shared" si="91"/>
        <v>0</v>
      </c>
      <c r="K197" s="22">
        <f t="shared" si="91"/>
        <v>0</v>
      </c>
      <c r="L197" s="23" t="str">
        <f t="shared" si="88"/>
        <v/>
      </c>
      <c r="N197" s="31"/>
      <c r="O197" s="35"/>
    </row>
    <row r="198" spans="1:15">
      <c r="A198" s="24" t="s">
        <v>22</v>
      </c>
      <c r="B198" s="25">
        <f t="shared" si="87"/>
        <v>0</v>
      </c>
      <c r="C198" s="25">
        <f t="shared" si="87"/>
        <v>0</v>
      </c>
      <c r="D198" s="25">
        <f>+N198/4-(N198*0.001)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+N198-D198-F198-H198</f>
        <v>0</v>
      </c>
      <c r="K198" s="25"/>
      <c r="L198" s="37" t="str">
        <f t="shared" si="88"/>
        <v/>
      </c>
      <c r="N198" s="31"/>
      <c r="O198" s="35"/>
    </row>
    <row r="199" spans="1:15">
      <c r="A199" s="26" t="s">
        <v>23</v>
      </c>
      <c r="B199" s="25">
        <f t="shared" si="87"/>
        <v>0</v>
      </c>
      <c r="C199" s="25">
        <f t="shared" si="87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88"/>
        <v/>
      </c>
      <c r="N199" s="31"/>
      <c r="O199" s="35"/>
    </row>
    <row r="200" spans="1:15">
      <c r="A200" s="24" t="s">
        <v>141</v>
      </c>
      <c r="B200" s="25">
        <f t="shared" si="87"/>
        <v>0</v>
      </c>
      <c r="C200" s="25">
        <f t="shared" si="87"/>
        <v>0</v>
      </c>
      <c r="D200" s="25">
        <f>+N200*0.15</f>
        <v>0</v>
      </c>
      <c r="E200" s="25"/>
      <c r="F200" s="25">
        <f>+N200*0.3</f>
        <v>0</v>
      </c>
      <c r="G200" s="25"/>
      <c r="H200" s="25">
        <f>+N200*0.3</f>
        <v>0</v>
      </c>
      <c r="I200" s="25"/>
      <c r="J200" s="25">
        <f>+N200-D200-F200-H200</f>
        <v>0</v>
      </c>
      <c r="K200" s="25"/>
      <c r="L200" s="37" t="str">
        <f t="shared" si="88"/>
        <v/>
      </c>
      <c r="N200" s="31"/>
      <c r="O200" s="35"/>
    </row>
    <row r="201" spans="1:15">
      <c r="A201" s="21" t="s">
        <v>24</v>
      </c>
      <c r="B201" s="22">
        <f t="shared" si="87"/>
        <v>0</v>
      </c>
      <c r="C201" s="22">
        <f t="shared" si="87"/>
        <v>0</v>
      </c>
      <c r="D201" s="22">
        <f t="shared" ref="D201:K201" si="92">+D202+D203</f>
        <v>0</v>
      </c>
      <c r="E201" s="22">
        <f t="shared" si="92"/>
        <v>0</v>
      </c>
      <c r="F201" s="22">
        <f t="shared" si="92"/>
        <v>0</v>
      </c>
      <c r="G201" s="22">
        <f t="shared" si="92"/>
        <v>0</v>
      </c>
      <c r="H201" s="22">
        <f t="shared" si="92"/>
        <v>0</v>
      </c>
      <c r="I201" s="22">
        <f t="shared" si="92"/>
        <v>0</v>
      </c>
      <c r="J201" s="22">
        <f t="shared" si="92"/>
        <v>0</v>
      </c>
      <c r="K201" s="22">
        <f t="shared" si="92"/>
        <v>0</v>
      </c>
      <c r="L201" s="23" t="str">
        <f t="shared" si="88"/>
        <v/>
      </c>
      <c r="N201" s="31"/>
      <c r="O201" s="35"/>
    </row>
    <row r="202" spans="1:15">
      <c r="A202" s="28" t="s">
        <v>25</v>
      </c>
      <c r="B202" s="25">
        <f t="shared" si="87"/>
        <v>0</v>
      </c>
      <c r="C202" s="25">
        <f t="shared" si="87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88"/>
        <v/>
      </c>
      <c r="N202" s="31"/>
      <c r="O202" s="35"/>
    </row>
    <row r="203" spans="1:15">
      <c r="A203" s="28" t="s">
        <v>26</v>
      </c>
      <c r="B203" s="25">
        <f t="shared" si="87"/>
        <v>0</v>
      </c>
      <c r="C203" s="25">
        <f t="shared" si="87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88"/>
        <v/>
      </c>
      <c r="N203" s="31"/>
      <c r="O203" s="35"/>
    </row>
    <row r="204" spans="1:15">
      <c r="A204" s="21" t="s">
        <v>27</v>
      </c>
      <c r="B204" s="22">
        <f t="shared" si="87"/>
        <v>0</v>
      </c>
      <c r="C204" s="22">
        <f t="shared" si="87"/>
        <v>0</v>
      </c>
      <c r="D204" s="22">
        <f t="shared" ref="D204:K204" si="93">SUM(D205:D208)</f>
        <v>0</v>
      </c>
      <c r="E204" s="22">
        <f t="shared" si="93"/>
        <v>0</v>
      </c>
      <c r="F204" s="22">
        <f t="shared" si="93"/>
        <v>0</v>
      </c>
      <c r="G204" s="22">
        <f t="shared" si="93"/>
        <v>0</v>
      </c>
      <c r="H204" s="22">
        <f t="shared" si="93"/>
        <v>0</v>
      </c>
      <c r="I204" s="22">
        <f t="shared" si="93"/>
        <v>0</v>
      </c>
      <c r="J204" s="22">
        <f t="shared" si="93"/>
        <v>0</v>
      </c>
      <c r="K204" s="22">
        <f t="shared" si="93"/>
        <v>0</v>
      </c>
      <c r="L204" s="23" t="str">
        <f t="shared" si="88"/>
        <v/>
      </c>
      <c r="N204" s="31"/>
      <c r="O204" s="35"/>
    </row>
    <row r="205" spans="1:15">
      <c r="A205" s="28" t="s">
        <v>28</v>
      </c>
      <c r="B205" s="25">
        <f t="shared" si="87"/>
        <v>0</v>
      </c>
      <c r="C205" s="25">
        <f t="shared" si="87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88"/>
        <v/>
      </c>
      <c r="N205" s="31"/>
      <c r="O205" s="35"/>
    </row>
    <row r="206" spans="1:15">
      <c r="A206" s="28" t="s">
        <v>29</v>
      </c>
      <c r="B206" s="25">
        <f t="shared" si="87"/>
        <v>0</v>
      </c>
      <c r="C206" s="25">
        <f t="shared" si="87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88"/>
        <v/>
      </c>
      <c r="N206" s="31"/>
      <c r="O206" s="35"/>
    </row>
    <row r="207" spans="1:15">
      <c r="A207" s="28" t="s">
        <v>30</v>
      </c>
      <c r="B207" s="25">
        <f t="shared" si="87"/>
        <v>0</v>
      </c>
      <c r="C207" s="25">
        <f t="shared" si="87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88"/>
        <v/>
      </c>
      <c r="N207" s="31"/>
      <c r="O207" s="35"/>
    </row>
    <row r="208" spans="1:15" ht="19.5" thickBot="1">
      <c r="A208" s="28" t="s">
        <v>31</v>
      </c>
      <c r="B208" s="25">
        <f t="shared" si="87"/>
        <v>0</v>
      </c>
      <c r="C208" s="25">
        <f t="shared" si="87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88"/>
        <v/>
      </c>
      <c r="N208" s="31"/>
      <c r="O208" s="35"/>
    </row>
    <row r="209" spans="1:1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94">+E196+E191</f>
        <v>0</v>
      </c>
      <c r="F209" s="30">
        <f t="shared" si="94"/>
        <v>0</v>
      </c>
      <c r="G209" s="30">
        <f t="shared" si="94"/>
        <v>0</v>
      </c>
      <c r="H209" s="30">
        <f t="shared" si="94"/>
        <v>0</v>
      </c>
      <c r="I209" s="30">
        <f t="shared" si="94"/>
        <v>0</v>
      </c>
      <c r="J209" s="30">
        <f t="shared" si="94"/>
        <v>0</v>
      </c>
      <c r="K209" s="30">
        <f t="shared" si="94"/>
        <v>0</v>
      </c>
      <c r="L209" s="39" t="str">
        <f t="shared" si="88"/>
        <v/>
      </c>
      <c r="N209" s="31"/>
      <c r="O209" s="35"/>
    </row>
    <row r="210" spans="1:15">
      <c r="N210" s="31"/>
      <c r="O210" s="35"/>
    </row>
    <row r="211" spans="1:15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3" t="s">
        <v>0</v>
      </c>
      <c r="L211" s="153"/>
      <c r="N211" s="31"/>
      <c r="O211" s="35"/>
    </row>
    <row r="212" spans="1:15">
      <c r="A212" s="154" t="s">
        <v>142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N212" s="31"/>
      <c r="O212" s="35"/>
    </row>
    <row r="213" spans="1: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55" t="s">
        <v>1</v>
      </c>
      <c r="L213" s="155"/>
      <c r="N213" s="31"/>
      <c r="O213" s="35"/>
    </row>
    <row r="214" spans="1:15">
      <c r="A214" s="156" t="s">
        <v>44</v>
      </c>
      <c r="B214" s="156"/>
      <c r="C214" s="156"/>
      <c r="D214" s="156"/>
      <c r="E214" s="157" t="s">
        <v>2</v>
      </c>
      <c r="F214" s="157"/>
      <c r="G214" s="157"/>
      <c r="H214" s="157"/>
      <c r="I214" s="157"/>
      <c r="J214" s="157"/>
      <c r="K214" s="157"/>
      <c r="L214" s="158"/>
      <c r="N214" s="31"/>
      <c r="O214" s="35"/>
    </row>
    <row r="215" spans="1:15">
      <c r="A215" s="159" t="s">
        <v>76</v>
      </c>
      <c r="B215" s="160"/>
      <c r="C215" s="160"/>
      <c r="D215" s="161"/>
      <c r="E215" s="176" t="s">
        <v>3</v>
      </c>
      <c r="F215" s="176"/>
      <c r="G215" s="176"/>
      <c r="H215" s="4"/>
      <c r="I215" s="4"/>
      <c r="J215" s="4"/>
      <c r="K215" s="4"/>
      <c r="L215" s="5"/>
      <c r="N215" s="31"/>
      <c r="O215" s="35"/>
    </row>
    <row r="216" spans="1:15">
      <c r="A216" s="6" t="s">
        <v>45</v>
      </c>
      <c r="B216" s="7"/>
      <c r="C216" s="7"/>
      <c r="D216" s="8"/>
      <c r="E216" s="177" t="s">
        <v>4</v>
      </c>
      <c r="F216" s="177"/>
      <c r="G216" s="177"/>
      <c r="H216" s="9"/>
      <c r="I216" s="9"/>
      <c r="J216" s="9"/>
      <c r="K216" s="9"/>
      <c r="L216" s="10"/>
      <c r="N216" s="31"/>
      <c r="O216" s="35"/>
    </row>
    <row r="217" spans="1:1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  <c r="N217" s="31"/>
      <c r="O217" s="35"/>
    </row>
    <row r="218" spans="1:1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  <c r="N218" s="31"/>
      <c r="O218" s="35"/>
    </row>
    <row r="219" spans="1:15">
      <c r="A219" s="16" t="s">
        <v>6</v>
      </c>
      <c r="B219" s="151" t="s">
        <v>7</v>
      </c>
      <c r="C219" s="152"/>
      <c r="D219" s="151" t="s">
        <v>8</v>
      </c>
      <c r="E219" s="152"/>
      <c r="F219" s="151" t="s">
        <v>9</v>
      </c>
      <c r="G219" s="152"/>
      <c r="H219" s="151" t="s">
        <v>10</v>
      </c>
      <c r="I219" s="152"/>
      <c r="J219" s="151" t="s">
        <v>11</v>
      </c>
      <c r="K219" s="152"/>
      <c r="L219" s="17" t="s">
        <v>12</v>
      </c>
      <c r="N219" s="31"/>
      <c r="O219" s="35"/>
    </row>
    <row r="220" spans="1:1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  <c r="N220" s="31"/>
      <c r="O220" s="35"/>
    </row>
    <row r="221" spans="1:15">
      <c r="A221" s="21" t="s">
        <v>16</v>
      </c>
      <c r="B221" s="22">
        <f t="shared" ref="B221:C238" si="95">+D221+F221+H221+J221</f>
        <v>0</v>
      </c>
      <c r="C221" s="22">
        <f t="shared" si="95"/>
        <v>0</v>
      </c>
      <c r="D221" s="22">
        <f t="shared" ref="D221:K221" si="96">SUM(D222:D224)</f>
        <v>0</v>
      </c>
      <c r="E221" s="22">
        <f t="shared" si="96"/>
        <v>0</v>
      </c>
      <c r="F221" s="22">
        <f t="shared" si="96"/>
        <v>0</v>
      </c>
      <c r="G221" s="22">
        <f t="shared" si="96"/>
        <v>0</v>
      </c>
      <c r="H221" s="22">
        <f t="shared" si="96"/>
        <v>0</v>
      </c>
      <c r="I221" s="22">
        <f t="shared" si="96"/>
        <v>0</v>
      </c>
      <c r="J221" s="22">
        <f t="shared" si="96"/>
        <v>0</v>
      </c>
      <c r="K221" s="22">
        <f t="shared" si="96"/>
        <v>0</v>
      </c>
      <c r="L221" s="23" t="str">
        <f>IF(C221&gt;0,FIXED(C221/B221*100,2),"")</f>
        <v/>
      </c>
      <c r="N221" s="31"/>
      <c r="O221" s="35"/>
    </row>
    <row r="222" spans="1:15">
      <c r="A222" s="24" t="s">
        <v>17</v>
      </c>
      <c r="B222" s="25">
        <f t="shared" si="95"/>
        <v>0</v>
      </c>
      <c r="C222" s="25">
        <f t="shared" si="95"/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97">IF(C222&gt;0,FIXED(C222/B222*100,2),"")</f>
        <v/>
      </c>
      <c r="N222" s="31"/>
      <c r="O222" s="35"/>
    </row>
    <row r="223" spans="1:15">
      <c r="A223" s="24" t="s">
        <v>18</v>
      </c>
      <c r="B223" s="25">
        <f t="shared" si="95"/>
        <v>0</v>
      </c>
      <c r="C223" s="25">
        <f t="shared" si="95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97"/>
        <v/>
      </c>
      <c r="N223" s="31"/>
      <c r="O223" s="35"/>
    </row>
    <row r="224" spans="1:15">
      <c r="A224" s="24" t="s">
        <v>140</v>
      </c>
      <c r="B224" s="25">
        <f t="shared" si="95"/>
        <v>0</v>
      </c>
      <c r="C224" s="25">
        <f t="shared" si="95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97"/>
        <v/>
      </c>
      <c r="N224" s="31"/>
      <c r="O224" s="35"/>
    </row>
    <row r="225" spans="1:15">
      <c r="A225" s="21" t="s">
        <v>19</v>
      </c>
      <c r="B225" s="22">
        <f t="shared" si="95"/>
        <v>0</v>
      </c>
      <c r="C225" s="22">
        <f t="shared" si="95"/>
        <v>0</v>
      </c>
      <c r="D225" s="22">
        <f t="shared" ref="D225:K225" si="98">+D226</f>
        <v>0</v>
      </c>
      <c r="E225" s="22">
        <f t="shared" si="98"/>
        <v>0</v>
      </c>
      <c r="F225" s="22">
        <f t="shared" si="98"/>
        <v>0</v>
      </c>
      <c r="G225" s="22">
        <f t="shared" si="98"/>
        <v>0</v>
      </c>
      <c r="H225" s="22">
        <f t="shared" si="98"/>
        <v>0</v>
      </c>
      <c r="I225" s="22">
        <f t="shared" si="98"/>
        <v>0</v>
      </c>
      <c r="J225" s="22">
        <f t="shared" si="98"/>
        <v>0</v>
      </c>
      <c r="K225" s="22">
        <f t="shared" si="98"/>
        <v>0</v>
      </c>
      <c r="L225" s="23" t="str">
        <f t="shared" si="97"/>
        <v/>
      </c>
      <c r="N225" s="31"/>
      <c r="O225" s="35"/>
    </row>
    <row r="226" spans="1:15">
      <c r="A226" s="21" t="s">
        <v>20</v>
      </c>
      <c r="B226" s="22">
        <f t="shared" si="95"/>
        <v>0</v>
      </c>
      <c r="C226" s="22">
        <f t="shared" si="95"/>
        <v>0</v>
      </c>
      <c r="D226" s="22">
        <f t="shared" ref="D226:K226" si="99">+D227+D230+D231+D234</f>
        <v>0</v>
      </c>
      <c r="E226" s="22">
        <f t="shared" si="99"/>
        <v>0</v>
      </c>
      <c r="F226" s="22">
        <f t="shared" si="99"/>
        <v>0</v>
      </c>
      <c r="G226" s="22">
        <f t="shared" si="99"/>
        <v>0</v>
      </c>
      <c r="H226" s="22">
        <f t="shared" si="99"/>
        <v>0</v>
      </c>
      <c r="I226" s="22">
        <f t="shared" si="99"/>
        <v>0</v>
      </c>
      <c r="J226" s="22">
        <f t="shared" si="99"/>
        <v>0</v>
      </c>
      <c r="K226" s="22">
        <f t="shared" si="99"/>
        <v>0</v>
      </c>
      <c r="L226" s="23" t="str">
        <f t="shared" si="97"/>
        <v/>
      </c>
      <c r="N226" s="31"/>
      <c r="O226" s="35"/>
    </row>
    <row r="227" spans="1:15">
      <c r="A227" s="21" t="s">
        <v>21</v>
      </c>
      <c r="B227" s="22">
        <f t="shared" si="95"/>
        <v>0</v>
      </c>
      <c r="C227" s="22">
        <f t="shared" si="95"/>
        <v>0</v>
      </c>
      <c r="D227" s="22">
        <f t="shared" ref="D227:K227" si="100">+D228+D229</f>
        <v>0</v>
      </c>
      <c r="E227" s="22">
        <f t="shared" si="100"/>
        <v>0</v>
      </c>
      <c r="F227" s="22">
        <f t="shared" si="100"/>
        <v>0</v>
      </c>
      <c r="G227" s="22">
        <f t="shared" si="100"/>
        <v>0</v>
      </c>
      <c r="H227" s="22">
        <f t="shared" si="100"/>
        <v>0</v>
      </c>
      <c r="I227" s="22">
        <f t="shared" si="100"/>
        <v>0</v>
      </c>
      <c r="J227" s="22">
        <f t="shared" si="100"/>
        <v>0</v>
      </c>
      <c r="K227" s="22">
        <f t="shared" si="100"/>
        <v>0</v>
      </c>
      <c r="L227" s="23" t="str">
        <f t="shared" si="97"/>
        <v/>
      </c>
      <c r="N227" s="31"/>
      <c r="O227" s="35"/>
    </row>
    <row r="228" spans="1:15">
      <c r="A228" s="24" t="s">
        <v>22</v>
      </c>
      <c r="B228" s="25">
        <f t="shared" si="95"/>
        <v>0</v>
      </c>
      <c r="C228" s="25">
        <f t="shared" si="95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97"/>
        <v/>
      </c>
      <c r="N228" s="31"/>
      <c r="O228" s="35"/>
    </row>
    <row r="229" spans="1:15">
      <c r="A229" s="26" t="s">
        <v>23</v>
      </c>
      <c r="B229" s="25">
        <f t="shared" si="95"/>
        <v>0</v>
      </c>
      <c r="C229" s="25">
        <f t="shared" si="95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97"/>
        <v/>
      </c>
      <c r="N229" s="31"/>
      <c r="O229" s="35"/>
    </row>
    <row r="230" spans="1:15">
      <c r="A230" s="24" t="s">
        <v>141</v>
      </c>
      <c r="B230" s="25">
        <f t="shared" si="95"/>
        <v>0</v>
      </c>
      <c r="C230" s="25">
        <f t="shared" si="95"/>
        <v>0</v>
      </c>
      <c r="D230" s="25">
        <f>+N230*0.15</f>
        <v>0</v>
      </c>
      <c r="E230" s="25"/>
      <c r="F230" s="25">
        <f>+N230*0.3</f>
        <v>0</v>
      </c>
      <c r="G230" s="25"/>
      <c r="H230" s="25">
        <f>+N230*0.3</f>
        <v>0</v>
      </c>
      <c r="I230" s="25"/>
      <c r="J230" s="25">
        <f>+N230-D230-F230-H230</f>
        <v>0</v>
      </c>
      <c r="K230" s="25"/>
      <c r="L230" s="37" t="str">
        <f t="shared" si="97"/>
        <v/>
      </c>
      <c r="N230" s="31"/>
      <c r="O230" s="35"/>
    </row>
    <row r="231" spans="1:15">
      <c r="A231" s="21" t="s">
        <v>24</v>
      </c>
      <c r="B231" s="22">
        <f t="shared" si="95"/>
        <v>0</v>
      </c>
      <c r="C231" s="22">
        <f t="shared" si="95"/>
        <v>0</v>
      </c>
      <c r="D231" s="22">
        <f t="shared" ref="D231:K231" si="101">+D232+D233</f>
        <v>0</v>
      </c>
      <c r="E231" s="22">
        <f t="shared" si="101"/>
        <v>0</v>
      </c>
      <c r="F231" s="22">
        <f t="shared" si="101"/>
        <v>0</v>
      </c>
      <c r="G231" s="22">
        <f t="shared" si="101"/>
        <v>0</v>
      </c>
      <c r="H231" s="22">
        <f t="shared" si="101"/>
        <v>0</v>
      </c>
      <c r="I231" s="22">
        <f t="shared" si="101"/>
        <v>0</v>
      </c>
      <c r="J231" s="22">
        <f t="shared" si="101"/>
        <v>0</v>
      </c>
      <c r="K231" s="22">
        <f t="shared" si="101"/>
        <v>0</v>
      </c>
      <c r="L231" s="23" t="str">
        <f t="shared" si="97"/>
        <v/>
      </c>
      <c r="N231" s="31"/>
      <c r="O231" s="35"/>
    </row>
    <row r="232" spans="1:15">
      <c r="A232" s="28" t="s">
        <v>25</v>
      </c>
      <c r="B232" s="25">
        <f t="shared" si="95"/>
        <v>0</v>
      </c>
      <c r="C232" s="25">
        <f t="shared" si="95"/>
        <v>0</v>
      </c>
      <c r="D232" s="27"/>
      <c r="E232" s="27"/>
      <c r="F232" s="27"/>
      <c r="G232" s="27"/>
      <c r="H232" s="27"/>
      <c r="I232" s="27"/>
      <c r="J232" s="27"/>
      <c r="K232" s="27"/>
      <c r="L232" s="37" t="str">
        <f t="shared" si="97"/>
        <v/>
      </c>
      <c r="N232" s="31"/>
      <c r="O232" s="35"/>
    </row>
    <row r="233" spans="1:15">
      <c r="A233" s="28" t="s">
        <v>26</v>
      </c>
      <c r="B233" s="25">
        <f t="shared" si="95"/>
        <v>0</v>
      </c>
      <c r="C233" s="25">
        <f t="shared" si="95"/>
        <v>0</v>
      </c>
      <c r="D233" s="27"/>
      <c r="E233" s="27"/>
      <c r="F233" s="27"/>
      <c r="G233" s="27"/>
      <c r="H233" s="27"/>
      <c r="I233" s="27"/>
      <c r="J233" s="27"/>
      <c r="K233" s="27"/>
      <c r="L233" s="37" t="str">
        <f t="shared" si="97"/>
        <v/>
      </c>
      <c r="N233" s="31"/>
      <c r="O233" s="35"/>
    </row>
    <row r="234" spans="1:15">
      <c r="A234" s="21" t="s">
        <v>27</v>
      </c>
      <c r="B234" s="22">
        <f t="shared" si="95"/>
        <v>0</v>
      </c>
      <c r="C234" s="22">
        <f t="shared" si="95"/>
        <v>0</v>
      </c>
      <c r="D234" s="22">
        <f t="shared" ref="D234:K234" si="102">SUM(D235:D238)</f>
        <v>0</v>
      </c>
      <c r="E234" s="22">
        <f t="shared" si="102"/>
        <v>0</v>
      </c>
      <c r="F234" s="22">
        <f t="shared" si="102"/>
        <v>0</v>
      </c>
      <c r="G234" s="22">
        <f t="shared" si="102"/>
        <v>0</v>
      </c>
      <c r="H234" s="22">
        <f t="shared" si="102"/>
        <v>0</v>
      </c>
      <c r="I234" s="22">
        <f t="shared" si="102"/>
        <v>0</v>
      </c>
      <c r="J234" s="22">
        <f t="shared" si="102"/>
        <v>0</v>
      </c>
      <c r="K234" s="22">
        <f t="shared" si="102"/>
        <v>0</v>
      </c>
      <c r="L234" s="23" t="str">
        <f t="shared" si="97"/>
        <v/>
      </c>
      <c r="N234" s="31"/>
      <c r="O234" s="35"/>
    </row>
    <row r="235" spans="1:15">
      <c r="A235" s="28" t="s">
        <v>28</v>
      </c>
      <c r="B235" s="25">
        <f t="shared" si="95"/>
        <v>0</v>
      </c>
      <c r="C235" s="25">
        <f t="shared" si="95"/>
        <v>0</v>
      </c>
      <c r="D235" s="25">
        <f>+VALUE(FIXED(N235*0.24/1000000,5)*1000000)</f>
        <v>0</v>
      </c>
      <c r="E235" s="25"/>
      <c r="F235" s="25">
        <f>+D235</f>
        <v>0</v>
      </c>
      <c r="G235" s="25"/>
      <c r="H235" s="25">
        <f>+(N235-D235-F235)/2</f>
        <v>0</v>
      </c>
      <c r="I235" s="25"/>
      <c r="J235" s="25">
        <f>+N235-H235-F235-D235</f>
        <v>0</v>
      </c>
      <c r="K235" s="25"/>
      <c r="L235" s="37" t="str">
        <f t="shared" si="97"/>
        <v/>
      </c>
      <c r="N235" s="31"/>
      <c r="O235" s="35"/>
    </row>
    <row r="236" spans="1:15">
      <c r="A236" s="28" t="s">
        <v>29</v>
      </c>
      <c r="B236" s="25">
        <f t="shared" si="95"/>
        <v>0</v>
      </c>
      <c r="C236" s="25">
        <f t="shared" si="95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97"/>
        <v/>
      </c>
      <c r="N236" s="31"/>
      <c r="O236" s="35"/>
    </row>
    <row r="237" spans="1:15">
      <c r="A237" s="28" t="s">
        <v>30</v>
      </c>
      <c r="B237" s="25">
        <f t="shared" si="95"/>
        <v>0</v>
      </c>
      <c r="C237" s="25">
        <f t="shared" si="95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97"/>
        <v/>
      </c>
      <c r="N237" s="31"/>
      <c r="O237" s="35"/>
    </row>
    <row r="238" spans="1:15" ht="19.5" thickBot="1">
      <c r="A238" s="28" t="s">
        <v>31</v>
      </c>
      <c r="B238" s="25">
        <f t="shared" si="95"/>
        <v>0</v>
      </c>
      <c r="C238" s="25">
        <f t="shared" si="95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97"/>
        <v/>
      </c>
      <c r="N238" s="31"/>
      <c r="O238" s="35"/>
    </row>
    <row r="239" spans="1:15">
      <c r="A239" s="29" t="s">
        <v>32</v>
      </c>
      <c r="B239" s="30">
        <f t="shared" ref="B239:K239" si="103">+B226+B221</f>
        <v>0</v>
      </c>
      <c r="C239" s="30">
        <f t="shared" si="103"/>
        <v>0</v>
      </c>
      <c r="D239" s="30">
        <f t="shared" si="103"/>
        <v>0</v>
      </c>
      <c r="E239" s="30">
        <f t="shared" si="103"/>
        <v>0</v>
      </c>
      <c r="F239" s="30">
        <f t="shared" si="103"/>
        <v>0</v>
      </c>
      <c r="G239" s="30">
        <f t="shared" si="103"/>
        <v>0</v>
      </c>
      <c r="H239" s="30">
        <f t="shared" si="103"/>
        <v>0</v>
      </c>
      <c r="I239" s="30">
        <f t="shared" si="103"/>
        <v>0</v>
      </c>
      <c r="J239" s="30">
        <f t="shared" si="103"/>
        <v>0</v>
      </c>
      <c r="K239" s="30">
        <f t="shared" si="103"/>
        <v>0</v>
      </c>
      <c r="L239" s="39" t="str">
        <f t="shared" si="97"/>
        <v/>
      </c>
      <c r="N239" s="31"/>
      <c r="O239" s="35"/>
    </row>
    <row r="241" spans="1:12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3" t="s">
        <v>0</v>
      </c>
      <c r="L241" s="153"/>
    </row>
    <row r="242" spans="1:12">
      <c r="A242" s="154" t="s">
        <v>142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</row>
    <row r="243" spans="1:1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55" t="s">
        <v>1</v>
      </c>
      <c r="L243" s="155"/>
    </row>
    <row r="244" spans="1:12">
      <c r="A244" s="156" t="s">
        <v>35</v>
      </c>
      <c r="B244" s="156"/>
      <c r="C244" s="156"/>
      <c r="D244" s="156"/>
      <c r="E244" s="157" t="s">
        <v>2</v>
      </c>
      <c r="F244" s="157"/>
      <c r="G244" s="157"/>
      <c r="H244" s="157"/>
      <c r="I244" s="157"/>
      <c r="J244" s="157"/>
      <c r="K244" s="157"/>
      <c r="L244" s="158"/>
    </row>
    <row r="245" spans="1:12">
      <c r="A245" s="159" t="s">
        <v>76</v>
      </c>
      <c r="B245" s="160"/>
      <c r="C245" s="160"/>
      <c r="D245" s="161"/>
      <c r="E245" s="176" t="s">
        <v>3</v>
      </c>
      <c r="F245" s="176"/>
      <c r="G245" s="176"/>
      <c r="H245" s="4"/>
      <c r="I245" s="4"/>
      <c r="J245" s="4"/>
      <c r="K245" s="4"/>
      <c r="L245" s="5"/>
    </row>
    <row r="246" spans="1:12">
      <c r="A246" s="6" t="s">
        <v>39</v>
      </c>
      <c r="B246" s="7"/>
      <c r="C246" s="7"/>
      <c r="D246" s="8"/>
      <c r="E246" s="177" t="s">
        <v>4</v>
      </c>
      <c r="F246" s="177"/>
      <c r="G246" s="177"/>
      <c r="H246" s="9"/>
      <c r="I246" s="9"/>
      <c r="J246" s="9"/>
      <c r="K246" s="9"/>
      <c r="L246" s="10"/>
    </row>
    <row r="247" spans="1:12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2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2">
      <c r="A249" s="16" t="s">
        <v>6</v>
      </c>
      <c r="B249" s="151" t="s">
        <v>7</v>
      </c>
      <c r="C249" s="152"/>
      <c r="D249" s="151" t="s">
        <v>8</v>
      </c>
      <c r="E249" s="152"/>
      <c r="F249" s="151" t="s">
        <v>9</v>
      </c>
      <c r="G249" s="152"/>
      <c r="H249" s="151" t="s">
        <v>10</v>
      </c>
      <c r="I249" s="152"/>
      <c r="J249" s="151" t="s">
        <v>11</v>
      </c>
      <c r="K249" s="152"/>
      <c r="L249" s="17" t="s">
        <v>12</v>
      </c>
    </row>
    <row r="250" spans="1:12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2">
      <c r="A251" s="21" t="s">
        <v>16</v>
      </c>
      <c r="B251" s="22">
        <f>+D251+F251+H251+J251</f>
        <v>0</v>
      </c>
      <c r="C251" s="22">
        <f>+E251+G251+I251+K251</f>
        <v>0</v>
      </c>
      <c r="D251" s="22">
        <f t="shared" ref="D251:K251" si="104">SUM(D252:D254)</f>
        <v>0</v>
      </c>
      <c r="E251" s="22">
        <f t="shared" si="104"/>
        <v>0</v>
      </c>
      <c r="F251" s="22">
        <f t="shared" si="104"/>
        <v>0</v>
      </c>
      <c r="G251" s="22">
        <f t="shared" si="104"/>
        <v>0</v>
      </c>
      <c r="H251" s="22">
        <f t="shared" si="104"/>
        <v>0</v>
      </c>
      <c r="I251" s="22">
        <f t="shared" si="104"/>
        <v>0</v>
      </c>
      <c r="J251" s="22">
        <f t="shared" si="104"/>
        <v>0</v>
      </c>
      <c r="K251" s="22">
        <f t="shared" si="104"/>
        <v>0</v>
      </c>
      <c r="L251" s="23" t="str">
        <f>IF(C251&gt;0,FIXED(C251/B251*100,2),"")</f>
        <v/>
      </c>
    </row>
    <row r="252" spans="1:12">
      <c r="A252" s="24" t="s">
        <v>17</v>
      </c>
      <c r="B252" s="25">
        <f t="shared" ref="B252:B268" si="105">+D252+F252+H252+J252</f>
        <v>0</v>
      </c>
      <c r="C252" s="25">
        <f t="shared" ref="C252:C268" si="106">+E252+G252+I252+K252</f>
        <v>0</v>
      </c>
      <c r="D252" s="25">
        <f>+VALUE(FIXED(N252*0.24/1000000,5)*1000000)</f>
        <v>0</v>
      </c>
      <c r="E252" s="25"/>
      <c r="F252" s="25">
        <f>+D252</f>
        <v>0</v>
      </c>
      <c r="G252" s="25"/>
      <c r="H252" s="25">
        <f>+(N252-D252-F252)/2</f>
        <v>0</v>
      </c>
      <c r="I252" s="25"/>
      <c r="J252" s="25">
        <f>+N252-H252-F252-D252</f>
        <v>0</v>
      </c>
      <c r="K252" s="25"/>
      <c r="L252" s="37" t="str">
        <f t="shared" ref="L252:L269" si="107">IF(C252&gt;0,FIXED(C252/B252*100,2),"")</f>
        <v/>
      </c>
    </row>
    <row r="253" spans="1:12">
      <c r="A253" s="24" t="s">
        <v>18</v>
      </c>
      <c r="B253" s="25">
        <f t="shared" si="105"/>
        <v>0</v>
      </c>
      <c r="C253" s="25">
        <f t="shared" si="106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107"/>
        <v/>
      </c>
    </row>
    <row r="254" spans="1:12">
      <c r="A254" s="24" t="s">
        <v>140</v>
      </c>
      <c r="B254" s="25">
        <f t="shared" si="105"/>
        <v>0</v>
      </c>
      <c r="C254" s="25">
        <f t="shared" si="106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107"/>
        <v/>
      </c>
    </row>
    <row r="255" spans="1:12">
      <c r="A255" s="21" t="s">
        <v>19</v>
      </c>
      <c r="B255" s="22">
        <f t="shared" si="105"/>
        <v>0</v>
      </c>
      <c r="C255" s="22">
        <f t="shared" si="106"/>
        <v>0</v>
      </c>
      <c r="D255" s="22">
        <f t="shared" ref="D255:K255" si="108">+D256</f>
        <v>0</v>
      </c>
      <c r="E255" s="22">
        <f t="shared" si="108"/>
        <v>0</v>
      </c>
      <c r="F255" s="22">
        <f t="shared" si="108"/>
        <v>0</v>
      </c>
      <c r="G255" s="22">
        <f t="shared" si="108"/>
        <v>0</v>
      </c>
      <c r="H255" s="22">
        <f t="shared" si="108"/>
        <v>0</v>
      </c>
      <c r="I255" s="22">
        <f t="shared" si="108"/>
        <v>0</v>
      </c>
      <c r="J255" s="22">
        <f t="shared" si="108"/>
        <v>0</v>
      </c>
      <c r="K255" s="22">
        <f t="shared" si="108"/>
        <v>0</v>
      </c>
      <c r="L255" s="23" t="str">
        <f t="shared" si="107"/>
        <v/>
      </c>
    </row>
    <row r="256" spans="1:12">
      <c r="A256" s="21" t="s">
        <v>20</v>
      </c>
      <c r="B256" s="22">
        <f t="shared" si="105"/>
        <v>0</v>
      </c>
      <c r="C256" s="22">
        <f t="shared" si="106"/>
        <v>0</v>
      </c>
      <c r="D256" s="22">
        <f t="shared" ref="D256:K256" si="109">+D257+D260+D261+D264</f>
        <v>0</v>
      </c>
      <c r="E256" s="22">
        <f t="shared" si="109"/>
        <v>0</v>
      </c>
      <c r="F256" s="22">
        <f t="shared" si="109"/>
        <v>0</v>
      </c>
      <c r="G256" s="22">
        <f t="shared" si="109"/>
        <v>0</v>
      </c>
      <c r="H256" s="22">
        <f t="shared" si="109"/>
        <v>0</v>
      </c>
      <c r="I256" s="22">
        <f t="shared" si="109"/>
        <v>0</v>
      </c>
      <c r="J256" s="22">
        <f t="shared" si="109"/>
        <v>0</v>
      </c>
      <c r="K256" s="22">
        <f t="shared" si="109"/>
        <v>0</v>
      </c>
      <c r="L256" s="23" t="str">
        <f t="shared" si="107"/>
        <v/>
      </c>
    </row>
    <row r="257" spans="1:12">
      <c r="A257" s="21" t="s">
        <v>21</v>
      </c>
      <c r="B257" s="22">
        <f t="shared" si="105"/>
        <v>0</v>
      </c>
      <c r="C257" s="22">
        <f t="shared" si="106"/>
        <v>0</v>
      </c>
      <c r="D257" s="22">
        <f t="shared" ref="D257:K257" si="110">+D258+D259</f>
        <v>0</v>
      </c>
      <c r="E257" s="22">
        <f t="shared" si="110"/>
        <v>0</v>
      </c>
      <c r="F257" s="22">
        <f t="shared" si="110"/>
        <v>0</v>
      </c>
      <c r="G257" s="22">
        <f t="shared" si="110"/>
        <v>0</v>
      </c>
      <c r="H257" s="22">
        <f t="shared" si="110"/>
        <v>0</v>
      </c>
      <c r="I257" s="22">
        <f t="shared" si="110"/>
        <v>0</v>
      </c>
      <c r="J257" s="22">
        <f t="shared" si="110"/>
        <v>0</v>
      </c>
      <c r="K257" s="22">
        <f t="shared" si="110"/>
        <v>0</v>
      </c>
      <c r="L257" s="23" t="str">
        <f t="shared" si="107"/>
        <v/>
      </c>
    </row>
    <row r="258" spans="1:12">
      <c r="A258" s="24" t="s">
        <v>22</v>
      </c>
      <c r="B258" s="25">
        <f t="shared" si="105"/>
        <v>0</v>
      </c>
      <c r="C258" s="25">
        <f t="shared" si="106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107"/>
        <v/>
      </c>
    </row>
    <row r="259" spans="1:12">
      <c r="A259" s="26" t="s">
        <v>23</v>
      </c>
      <c r="B259" s="25">
        <f t="shared" si="105"/>
        <v>0</v>
      </c>
      <c r="C259" s="25">
        <f t="shared" si="106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107"/>
        <v/>
      </c>
    </row>
    <row r="260" spans="1:12">
      <c r="A260" s="24" t="s">
        <v>141</v>
      </c>
      <c r="B260" s="25">
        <f t="shared" si="105"/>
        <v>0</v>
      </c>
      <c r="C260" s="25">
        <f t="shared" si="106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107"/>
        <v/>
      </c>
    </row>
    <row r="261" spans="1:12">
      <c r="A261" s="21" t="s">
        <v>24</v>
      </c>
      <c r="B261" s="22">
        <f t="shared" si="105"/>
        <v>0</v>
      </c>
      <c r="C261" s="22">
        <f t="shared" si="106"/>
        <v>0</v>
      </c>
      <c r="D261" s="22">
        <f t="shared" ref="D261:K261" si="111">+D262+D263</f>
        <v>0</v>
      </c>
      <c r="E261" s="22">
        <f t="shared" si="111"/>
        <v>0</v>
      </c>
      <c r="F261" s="22">
        <f t="shared" si="111"/>
        <v>0</v>
      </c>
      <c r="G261" s="22">
        <f t="shared" si="111"/>
        <v>0</v>
      </c>
      <c r="H261" s="22">
        <f t="shared" si="111"/>
        <v>0</v>
      </c>
      <c r="I261" s="22">
        <f t="shared" si="111"/>
        <v>0</v>
      </c>
      <c r="J261" s="22">
        <f t="shared" si="111"/>
        <v>0</v>
      </c>
      <c r="K261" s="22">
        <f t="shared" si="111"/>
        <v>0</v>
      </c>
      <c r="L261" s="23" t="str">
        <f t="shared" si="107"/>
        <v/>
      </c>
    </row>
    <row r="262" spans="1:12">
      <c r="A262" s="28" t="s">
        <v>25</v>
      </c>
      <c r="B262" s="25">
        <f t="shared" si="105"/>
        <v>0</v>
      </c>
      <c r="C262" s="25">
        <f t="shared" si="106"/>
        <v>0</v>
      </c>
      <c r="D262" s="27"/>
      <c r="E262" s="27"/>
      <c r="F262" s="27"/>
      <c r="G262" s="27"/>
      <c r="H262" s="27"/>
      <c r="I262" s="27"/>
      <c r="J262" s="27"/>
      <c r="K262" s="27"/>
      <c r="L262" s="37" t="str">
        <f t="shared" si="107"/>
        <v/>
      </c>
    </row>
    <row r="263" spans="1:12">
      <c r="A263" s="28" t="s">
        <v>26</v>
      </c>
      <c r="B263" s="25">
        <f t="shared" si="105"/>
        <v>0</v>
      </c>
      <c r="C263" s="25">
        <f t="shared" si="106"/>
        <v>0</v>
      </c>
      <c r="D263" s="27"/>
      <c r="E263" s="27"/>
      <c r="F263" s="27"/>
      <c r="G263" s="27"/>
      <c r="H263" s="27"/>
      <c r="I263" s="27"/>
      <c r="J263" s="27"/>
      <c r="K263" s="27"/>
      <c r="L263" s="37" t="str">
        <f t="shared" si="107"/>
        <v/>
      </c>
    </row>
    <row r="264" spans="1:12">
      <c r="A264" s="21" t="s">
        <v>27</v>
      </c>
      <c r="B264" s="22">
        <f t="shared" si="105"/>
        <v>0</v>
      </c>
      <c r="C264" s="22">
        <f t="shared" si="106"/>
        <v>0</v>
      </c>
      <c r="D264" s="22">
        <f t="shared" ref="D264:K264" si="112">SUM(D265:D268)</f>
        <v>0</v>
      </c>
      <c r="E264" s="22">
        <f t="shared" si="112"/>
        <v>0</v>
      </c>
      <c r="F264" s="22">
        <f t="shared" si="112"/>
        <v>0</v>
      </c>
      <c r="G264" s="22">
        <f t="shared" si="112"/>
        <v>0</v>
      </c>
      <c r="H264" s="22">
        <f t="shared" si="112"/>
        <v>0</v>
      </c>
      <c r="I264" s="22">
        <f t="shared" si="112"/>
        <v>0</v>
      </c>
      <c r="J264" s="22">
        <f t="shared" si="112"/>
        <v>0</v>
      </c>
      <c r="K264" s="22">
        <f t="shared" si="112"/>
        <v>0</v>
      </c>
      <c r="L264" s="23" t="str">
        <f t="shared" si="107"/>
        <v/>
      </c>
    </row>
    <row r="265" spans="1:12">
      <c r="A265" s="28" t="s">
        <v>28</v>
      </c>
      <c r="B265" s="25">
        <f t="shared" si="105"/>
        <v>0</v>
      </c>
      <c r="C265" s="25">
        <f t="shared" si="106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107"/>
        <v/>
      </c>
    </row>
    <row r="266" spans="1:12">
      <c r="A266" s="28" t="s">
        <v>29</v>
      </c>
      <c r="B266" s="25">
        <f t="shared" si="105"/>
        <v>0</v>
      </c>
      <c r="C266" s="25">
        <f t="shared" si="106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107"/>
        <v/>
      </c>
    </row>
    <row r="267" spans="1:12">
      <c r="A267" s="28" t="s">
        <v>30</v>
      </c>
      <c r="B267" s="25">
        <f t="shared" si="105"/>
        <v>0</v>
      </c>
      <c r="C267" s="25">
        <f t="shared" si="106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107"/>
        <v/>
      </c>
    </row>
    <row r="268" spans="1:12" ht="19.5" thickBot="1">
      <c r="A268" s="28" t="s">
        <v>31</v>
      </c>
      <c r="B268" s="25">
        <f t="shared" si="105"/>
        <v>0</v>
      </c>
      <c r="C268" s="25">
        <f t="shared" si="106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107"/>
        <v/>
      </c>
    </row>
    <row r="269" spans="1:12">
      <c r="A269" s="29" t="s">
        <v>32</v>
      </c>
      <c r="B269" s="30">
        <f>+B256+B251</f>
        <v>0</v>
      </c>
      <c r="C269" s="30">
        <f>+C256+C251</f>
        <v>0</v>
      </c>
      <c r="D269" s="30">
        <f>+D256+D251</f>
        <v>0</v>
      </c>
      <c r="E269" s="30">
        <f t="shared" ref="E269:K269" si="113">+E256+E251</f>
        <v>0</v>
      </c>
      <c r="F269" s="30">
        <f t="shared" si="113"/>
        <v>0</v>
      </c>
      <c r="G269" s="30">
        <f t="shared" si="113"/>
        <v>0</v>
      </c>
      <c r="H269" s="30">
        <f t="shared" si="113"/>
        <v>0</v>
      </c>
      <c r="I269" s="30">
        <f t="shared" si="113"/>
        <v>0</v>
      </c>
      <c r="J269" s="30">
        <f t="shared" si="113"/>
        <v>0</v>
      </c>
      <c r="K269" s="30">
        <f t="shared" si="113"/>
        <v>0</v>
      </c>
      <c r="L269" s="39" t="str">
        <f t="shared" si="107"/>
        <v/>
      </c>
    </row>
  </sheetData>
  <mergeCells count="117">
    <mergeCell ref="E246:G246"/>
    <mergeCell ref="B249:C249"/>
    <mergeCell ref="D249:E249"/>
    <mergeCell ref="F249:G249"/>
    <mergeCell ref="H249:I249"/>
    <mergeCell ref="J249:K249"/>
    <mergeCell ref="K241:L241"/>
    <mergeCell ref="A242:L242"/>
    <mergeCell ref="K243:L243"/>
    <mergeCell ref="A244:D244"/>
    <mergeCell ref="E244:L244"/>
    <mergeCell ref="A245:D245"/>
    <mergeCell ref="E245:G245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K91:L91"/>
    <mergeCell ref="A92:L92"/>
    <mergeCell ref="H69:I69"/>
    <mergeCell ref="J69:K69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21:L121"/>
    <mergeCell ref="A122:L122"/>
    <mergeCell ref="K123:L123"/>
    <mergeCell ref="A124:D124"/>
    <mergeCell ref="E124:L124"/>
    <mergeCell ref="A125:D125"/>
    <mergeCell ref="E125:G125"/>
    <mergeCell ref="H129:I129"/>
    <mergeCell ref="J129:K129"/>
    <mergeCell ref="E126:G126"/>
    <mergeCell ref="B129:C129"/>
    <mergeCell ref="D129:E129"/>
    <mergeCell ref="F129:G129"/>
    <mergeCell ref="B189:C189"/>
    <mergeCell ref="D189:E189"/>
    <mergeCell ref="F189:G189"/>
    <mergeCell ref="K183:L183"/>
    <mergeCell ref="J159:K159"/>
    <mergeCell ref="K181:L181"/>
    <mergeCell ref="A182:L182"/>
    <mergeCell ref="A215:D215"/>
    <mergeCell ref="E215:G215"/>
    <mergeCell ref="A214:D214"/>
    <mergeCell ref="A184:D184"/>
    <mergeCell ref="E184:L184"/>
    <mergeCell ref="A185:D185"/>
    <mergeCell ref="E185:G185"/>
    <mergeCell ref="H189:I189"/>
    <mergeCell ref="J189:K189"/>
    <mergeCell ref="E186:G186"/>
    <mergeCell ref="H219:I219"/>
    <mergeCell ref="J219:K219"/>
    <mergeCell ref="K213:L213"/>
    <mergeCell ref="K211:L211"/>
    <mergeCell ref="A212:L212"/>
    <mergeCell ref="E216:G216"/>
    <mergeCell ref="B219:C219"/>
    <mergeCell ref="D219:E219"/>
    <mergeCell ref="F219:G219"/>
    <mergeCell ref="E214:L214"/>
    <mergeCell ref="K151:L151"/>
    <mergeCell ref="A152:L152"/>
    <mergeCell ref="K153:L153"/>
    <mergeCell ref="A154:D154"/>
    <mergeCell ref="E154:L154"/>
    <mergeCell ref="H159:I159"/>
    <mergeCell ref="A155:D155"/>
    <mergeCell ref="E155:G155"/>
    <mergeCell ref="E156:G156"/>
    <mergeCell ref="B159:C159"/>
    <mergeCell ref="D159:E159"/>
    <mergeCell ref="F159:G15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7" manualBreakCount="7">
    <brk id="30" max="11" man="1"/>
    <brk id="60" max="11" man="1"/>
    <brk id="90" max="11" man="1"/>
    <brk id="120" max="11" man="1"/>
    <brk id="150" max="11" man="1"/>
    <brk id="180" max="11" man="1"/>
    <brk id="210" max="11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</sheetPr>
  <dimension ref="A1:O427"/>
  <sheetViews>
    <sheetView view="pageBreakPreview" zoomScale="85" zoomScaleNormal="85" zoomScaleSheetLayoutView="85" workbookViewId="0"/>
  </sheetViews>
  <sheetFormatPr defaultRowHeight="18.75"/>
  <cols>
    <col min="1" max="1" width="30.5703125" customWidth="1"/>
    <col min="2" max="3" width="12.5703125" customWidth="1"/>
    <col min="4" max="4" width="13.140625" customWidth="1"/>
    <col min="5" max="5" width="12.42578125" customWidth="1"/>
    <col min="6" max="6" width="12.7109375" customWidth="1"/>
    <col min="7" max="7" width="12.85546875" bestFit="1" customWidth="1"/>
    <col min="8" max="8" width="13" customWidth="1"/>
    <col min="9" max="9" width="12.7109375" bestFit="1" customWidth="1"/>
    <col min="10" max="10" width="13" customWidth="1"/>
    <col min="11" max="11" width="11.140625" customWidth="1"/>
    <col min="12" max="12" width="8" customWidth="1"/>
    <col min="13" max="13" width="2.42578125" customWidth="1"/>
    <col min="14" max="14" width="12.140625" customWidth="1"/>
    <col min="15" max="15" width="9.5703125" bestFit="1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62</v>
      </c>
      <c r="B5" s="160"/>
      <c r="C5" s="160"/>
      <c r="D5" s="161"/>
      <c r="E5" s="162" t="s">
        <v>3</v>
      </c>
      <c r="F5" s="162"/>
      <c r="G5" s="162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50" t="s">
        <v>4</v>
      </c>
      <c r="F6" s="150"/>
      <c r="G6" s="150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7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>+ส่วนกลาง!D12+สนอ1!D12</f>
        <v>0</v>
      </c>
      <c r="E12" s="25">
        <f>+ส่วนกลาง!E12+สนอ1!E12</f>
        <v>0</v>
      </c>
      <c r="F12" s="25">
        <f>+ส่วนกลาง!F12+สนอ1!F12</f>
        <v>0</v>
      </c>
      <c r="G12" s="25">
        <f>+ส่วนกลาง!G12+สนอ1!G12</f>
        <v>0</v>
      </c>
      <c r="H12" s="25">
        <f>+ส่วนกลาง!H12+สนอ1!H12</f>
        <v>0</v>
      </c>
      <c r="I12" s="25">
        <f>+ส่วนกลาง!I12+สนอ1!I12</f>
        <v>0</v>
      </c>
      <c r="J12" s="25">
        <f>+ส่วนกลาง!J12+สนอ1!J12</f>
        <v>0</v>
      </c>
      <c r="K12" s="25">
        <f>+ส่วนกลาง!K12+สนอ1!K12</f>
        <v>0</v>
      </c>
      <c r="L12" s="37" t="str">
        <f t="shared" ref="L12:L36" si="2">IF(C12&gt;0,FIXED(C12/B12*100,2),"")</f>
        <v/>
      </c>
      <c r="N12" s="31"/>
      <c r="O12" s="76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>+ส่วนกลาง!D13+สนอ1!D13</f>
        <v>0</v>
      </c>
      <c r="E13" s="25">
        <f>+ส่วนกลาง!E13+สนอ1!E13</f>
        <v>0</v>
      </c>
      <c r="F13" s="25">
        <f>+ส่วนกลาง!F13+สนอ1!F13</f>
        <v>0</v>
      </c>
      <c r="G13" s="25">
        <f>+ส่วนกลาง!G13+สนอ1!G13</f>
        <v>0</v>
      </c>
      <c r="H13" s="25">
        <f>+ส่วนกลาง!H13+สนอ1!H13</f>
        <v>0</v>
      </c>
      <c r="I13" s="25">
        <f>+ส่วนกลาง!I13+สนอ1!I13</f>
        <v>0</v>
      </c>
      <c r="J13" s="25">
        <f>+ส่วนกลาง!J13+สนอ1!J13</f>
        <v>0</v>
      </c>
      <c r="K13" s="25">
        <f>+ส่วนกลาง!K13+สนอ1!K13</f>
        <v>0</v>
      </c>
      <c r="L13" s="37" t="str">
        <f t="shared" si="2"/>
        <v/>
      </c>
      <c r="N13" s="31"/>
      <c r="O13" s="76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>+ส่วนกลาง!D14+สนอ1!D14</f>
        <v>0</v>
      </c>
      <c r="E14" s="25">
        <f>+ส่วนกลาง!E14+สนอ1!E14</f>
        <v>0</v>
      </c>
      <c r="F14" s="25">
        <f>+ส่วนกลาง!F14+สนอ1!F14</f>
        <v>0</v>
      </c>
      <c r="G14" s="25">
        <f>+ส่วนกลาง!G14+สนอ1!G14</f>
        <v>0</v>
      </c>
      <c r="H14" s="25">
        <f>+ส่วนกลาง!H14+สนอ1!H14</f>
        <v>0</v>
      </c>
      <c r="I14" s="25">
        <f>+ส่วนกลาง!I14+สนอ1!I14</f>
        <v>0</v>
      </c>
      <c r="J14" s="25">
        <f>+ส่วนกลาง!J14+สนอ1!J14</f>
        <v>0</v>
      </c>
      <c r="K14" s="25">
        <f>+ส่วนกลาง!K14+สนอ1!K14</f>
        <v>0</v>
      </c>
      <c r="L14" s="37" t="str">
        <f t="shared" si="2"/>
        <v/>
      </c>
      <c r="N14" s="31"/>
      <c r="O14" s="76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3">+D16</f>
        <v>0</v>
      </c>
      <c r="E15" s="22">
        <f t="shared" si="3"/>
        <v>0</v>
      </c>
      <c r="F15" s="22">
        <f t="shared" si="3"/>
        <v>0</v>
      </c>
      <c r="G15" s="22">
        <f t="shared" si="3"/>
        <v>0</v>
      </c>
      <c r="H15" s="22">
        <f t="shared" si="3"/>
        <v>0</v>
      </c>
      <c r="I15" s="22">
        <f t="shared" si="3"/>
        <v>0</v>
      </c>
      <c r="J15" s="22">
        <f t="shared" si="3"/>
        <v>0</v>
      </c>
      <c r="K15" s="22">
        <f t="shared" si="3"/>
        <v>0</v>
      </c>
      <c r="L15" s="23" t="str">
        <f t="shared" si="2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4">+D17+D20+D21+D24</f>
        <v>0</v>
      </c>
      <c r="E16" s="22">
        <f t="shared" si="4"/>
        <v>0</v>
      </c>
      <c r="F16" s="22">
        <f t="shared" si="4"/>
        <v>0</v>
      </c>
      <c r="G16" s="22">
        <f t="shared" si="4"/>
        <v>0</v>
      </c>
      <c r="H16" s="22">
        <f t="shared" si="4"/>
        <v>0</v>
      </c>
      <c r="I16" s="22">
        <f t="shared" si="4"/>
        <v>0</v>
      </c>
      <c r="J16" s="22">
        <f t="shared" si="4"/>
        <v>0</v>
      </c>
      <c r="K16" s="22">
        <f t="shared" si="4"/>
        <v>0</v>
      </c>
      <c r="L16" s="23" t="str">
        <f t="shared" si="2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5">+D18+D19</f>
        <v>0</v>
      </c>
      <c r="E17" s="22">
        <f t="shared" si="5"/>
        <v>0</v>
      </c>
      <c r="F17" s="22">
        <f t="shared" si="5"/>
        <v>0</v>
      </c>
      <c r="G17" s="22">
        <f t="shared" si="5"/>
        <v>0</v>
      </c>
      <c r="H17" s="22">
        <f t="shared" si="5"/>
        <v>0</v>
      </c>
      <c r="I17" s="22">
        <f t="shared" si="5"/>
        <v>0</v>
      </c>
      <c r="J17" s="22">
        <f t="shared" si="5"/>
        <v>0</v>
      </c>
      <c r="K17" s="22">
        <f t="shared" si="5"/>
        <v>0</v>
      </c>
      <c r="L17" s="23" t="str">
        <f t="shared" si="2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>+ส่วนกลาง!D18+สนอ1!D18</f>
        <v>0</v>
      </c>
      <c r="E18" s="25">
        <f>+ส่วนกลาง!E18+สนอ1!E18</f>
        <v>0</v>
      </c>
      <c r="F18" s="25">
        <f>+ส่วนกลาง!F18+สนอ1!F18</f>
        <v>0</v>
      </c>
      <c r="G18" s="25">
        <f>+ส่วนกลาง!G18+สนอ1!G18</f>
        <v>0</v>
      </c>
      <c r="H18" s="25">
        <f>+ส่วนกลาง!H18+สนอ1!H18</f>
        <v>0</v>
      </c>
      <c r="I18" s="25">
        <f>+ส่วนกลาง!I18+สนอ1!I18</f>
        <v>0</v>
      </c>
      <c r="J18" s="25">
        <f>+ส่วนกลาง!J18+สนอ1!J18</f>
        <v>0</v>
      </c>
      <c r="K18" s="25">
        <f>+ส่วนกลาง!K18+สนอ1!K18</f>
        <v>0</v>
      </c>
      <c r="L18" s="37" t="str">
        <f t="shared" si="2"/>
        <v/>
      </c>
      <c r="N18" s="31"/>
      <c r="O18" s="76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>+ส่วนกลาง!D19+สนอ1!D19</f>
        <v>0</v>
      </c>
      <c r="E19" s="25">
        <f>+ส่วนกลาง!E19+สนอ1!E19</f>
        <v>0</v>
      </c>
      <c r="F19" s="25">
        <f>+ส่วนกลาง!F19+สนอ1!F19</f>
        <v>0</v>
      </c>
      <c r="G19" s="25">
        <f>+ส่วนกลาง!G19+สนอ1!G19</f>
        <v>0</v>
      </c>
      <c r="H19" s="25">
        <f>+ส่วนกลาง!H19+สนอ1!H19</f>
        <v>0</v>
      </c>
      <c r="I19" s="25">
        <f>+ส่วนกลาง!I19+สนอ1!I19</f>
        <v>0</v>
      </c>
      <c r="J19" s="25">
        <f>+ส่วนกลาง!J19+สนอ1!J19</f>
        <v>0</v>
      </c>
      <c r="K19" s="25">
        <f>+ส่วนกลาง!K19+สนอ1!K19</f>
        <v>0</v>
      </c>
      <c r="L19" s="37" t="str">
        <f t="shared" si="2"/>
        <v/>
      </c>
      <c r="N19" s="31"/>
      <c r="O19" s="76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>+ส่วนกลาง!D20+สนอ1!D20</f>
        <v>0</v>
      </c>
      <c r="E20" s="25">
        <f>+ส่วนกลาง!E20+สนอ1!E20</f>
        <v>0</v>
      </c>
      <c r="F20" s="25">
        <f>+ส่วนกลาง!F20+สนอ1!F20</f>
        <v>0</v>
      </c>
      <c r="G20" s="25">
        <f>+ส่วนกลาง!G20+สนอ1!G20</f>
        <v>0</v>
      </c>
      <c r="H20" s="25">
        <f>+ส่วนกลาง!H20+สนอ1!H20</f>
        <v>0</v>
      </c>
      <c r="I20" s="25">
        <f>+ส่วนกลาง!I20+สนอ1!I20</f>
        <v>0</v>
      </c>
      <c r="J20" s="25">
        <f>+ส่วนกลาง!J20+สนอ1!J20</f>
        <v>0</v>
      </c>
      <c r="K20" s="25">
        <f>+ส่วนกลาง!K20+สนอ1!K20</f>
        <v>0</v>
      </c>
      <c r="L20" s="37" t="str">
        <f t="shared" si="2"/>
        <v/>
      </c>
      <c r="N20" s="31"/>
      <c r="O20" s="76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6">+D22+D23</f>
        <v>0</v>
      </c>
      <c r="E21" s="22">
        <f t="shared" si="6"/>
        <v>0</v>
      </c>
      <c r="F21" s="22">
        <f t="shared" si="6"/>
        <v>0</v>
      </c>
      <c r="G21" s="22">
        <f t="shared" si="6"/>
        <v>0</v>
      </c>
      <c r="H21" s="22">
        <f t="shared" si="6"/>
        <v>0</v>
      </c>
      <c r="I21" s="22">
        <f t="shared" si="6"/>
        <v>0</v>
      </c>
      <c r="J21" s="22">
        <f t="shared" si="6"/>
        <v>0</v>
      </c>
      <c r="K21" s="22">
        <f t="shared" si="6"/>
        <v>0</v>
      </c>
      <c r="L21" s="23" t="str">
        <f t="shared" si="2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>+ส่วนกลาง!D22+สนอ1!D22</f>
        <v>0</v>
      </c>
      <c r="E22" s="25">
        <f>+ส่วนกลาง!E22+สนอ1!E22</f>
        <v>0</v>
      </c>
      <c r="F22" s="25">
        <f>+ส่วนกลาง!F22+สนอ1!F22</f>
        <v>0</v>
      </c>
      <c r="G22" s="25">
        <f>+ส่วนกลาง!G22+สนอ1!G22</f>
        <v>0</v>
      </c>
      <c r="H22" s="25">
        <f>+ส่วนกลาง!H22+สนอ1!H22</f>
        <v>0</v>
      </c>
      <c r="I22" s="25">
        <f>+ส่วนกลาง!I22+สนอ1!I22</f>
        <v>0</v>
      </c>
      <c r="J22" s="25">
        <f>+ส่วนกลาง!J22+สนอ1!J22</f>
        <v>0</v>
      </c>
      <c r="K22" s="25">
        <f>+ส่วนกลาง!K22+สนอ1!K22</f>
        <v>0</v>
      </c>
      <c r="L22" s="37" t="str">
        <f t="shared" si="2"/>
        <v/>
      </c>
      <c r="N22" s="31"/>
      <c r="O22" s="76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>+ส่วนกลาง!D23+สนอ1!D23</f>
        <v>0</v>
      </c>
      <c r="E23" s="25">
        <f>+ส่วนกลาง!E23+สนอ1!E23</f>
        <v>0</v>
      </c>
      <c r="F23" s="25">
        <f>+ส่วนกลาง!F23+สนอ1!F23</f>
        <v>0</v>
      </c>
      <c r="G23" s="25">
        <f>+ส่วนกลาง!G23+สนอ1!G23</f>
        <v>0</v>
      </c>
      <c r="H23" s="25">
        <f>+ส่วนกลาง!H23+สนอ1!H23</f>
        <v>0</v>
      </c>
      <c r="I23" s="25">
        <f>+ส่วนกลาง!I23+สนอ1!I23</f>
        <v>0</v>
      </c>
      <c r="J23" s="25">
        <f>+ส่วนกลาง!J23+สนอ1!J23</f>
        <v>0</v>
      </c>
      <c r="K23" s="25">
        <f>+ส่วนกลาง!K23+สนอ1!K23</f>
        <v>0</v>
      </c>
      <c r="L23" s="37" t="str">
        <f t="shared" si="2"/>
        <v/>
      </c>
      <c r="N23" s="31"/>
      <c r="O23" s="76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7">SUM(D25:D35)</f>
        <v>0</v>
      </c>
      <c r="E24" s="22">
        <f t="shared" si="7"/>
        <v>0</v>
      </c>
      <c r="F24" s="22">
        <f t="shared" si="7"/>
        <v>0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  <c r="K24" s="22">
        <f t="shared" si="7"/>
        <v>0</v>
      </c>
      <c r="L24" s="23" t="str">
        <f t="shared" si="2"/>
        <v/>
      </c>
      <c r="N24" s="31"/>
      <c r="O24" s="76"/>
    </row>
    <row r="25" spans="1:15">
      <c r="A25" s="51" t="s">
        <v>78</v>
      </c>
      <c r="B25" s="68">
        <f t="shared" si="0"/>
        <v>0</v>
      </c>
      <c r="C25" s="68">
        <f t="shared" si="0"/>
        <v>0</v>
      </c>
      <c r="D25" s="73">
        <f>+D62</f>
        <v>0</v>
      </c>
      <c r="E25" s="73">
        <f t="shared" ref="E25:K25" si="8">+E62</f>
        <v>0</v>
      </c>
      <c r="F25" s="73">
        <f t="shared" si="8"/>
        <v>0</v>
      </c>
      <c r="G25" s="73">
        <f t="shared" si="8"/>
        <v>0</v>
      </c>
      <c r="H25" s="73">
        <f t="shared" si="8"/>
        <v>0</v>
      </c>
      <c r="I25" s="73">
        <f t="shared" si="8"/>
        <v>0</v>
      </c>
      <c r="J25" s="73">
        <f t="shared" si="8"/>
        <v>0</v>
      </c>
      <c r="K25" s="73">
        <f t="shared" si="8"/>
        <v>0</v>
      </c>
      <c r="L25" s="69" t="str">
        <f t="shared" si="2"/>
        <v/>
      </c>
      <c r="N25" s="31"/>
      <c r="O25" s="35"/>
    </row>
    <row r="26" spans="1:15">
      <c r="A26" s="51" t="s">
        <v>126</v>
      </c>
      <c r="B26" s="68">
        <f t="shared" si="0"/>
        <v>0</v>
      </c>
      <c r="C26" s="68">
        <f t="shared" si="0"/>
        <v>0</v>
      </c>
      <c r="D26" s="73">
        <f t="shared" ref="D26:K27" si="9">+D63</f>
        <v>0</v>
      </c>
      <c r="E26" s="73">
        <f t="shared" si="9"/>
        <v>0</v>
      </c>
      <c r="F26" s="73">
        <f t="shared" si="9"/>
        <v>0</v>
      </c>
      <c r="G26" s="73">
        <f t="shared" si="9"/>
        <v>0</v>
      </c>
      <c r="H26" s="73">
        <f t="shared" si="9"/>
        <v>0</v>
      </c>
      <c r="I26" s="73">
        <f t="shared" si="9"/>
        <v>0</v>
      </c>
      <c r="J26" s="73">
        <f t="shared" si="9"/>
        <v>0</v>
      </c>
      <c r="K26" s="73">
        <f t="shared" si="9"/>
        <v>0</v>
      </c>
      <c r="L26" s="69" t="str">
        <f t="shared" si="2"/>
        <v/>
      </c>
      <c r="N26" s="31"/>
      <c r="O26" s="35"/>
    </row>
    <row r="27" spans="1:15" ht="37.5">
      <c r="A27" s="51" t="s">
        <v>124</v>
      </c>
      <c r="B27" s="68">
        <f t="shared" si="0"/>
        <v>0</v>
      </c>
      <c r="C27" s="68">
        <f t="shared" si="0"/>
        <v>0</v>
      </c>
      <c r="D27" s="51">
        <f t="shared" si="9"/>
        <v>0</v>
      </c>
      <c r="E27" s="51">
        <f t="shared" si="9"/>
        <v>0</v>
      </c>
      <c r="F27" s="51">
        <f t="shared" si="9"/>
        <v>0</v>
      </c>
      <c r="G27" s="51">
        <f t="shared" si="9"/>
        <v>0</v>
      </c>
      <c r="H27" s="51">
        <f t="shared" si="9"/>
        <v>0</v>
      </c>
      <c r="I27" s="51">
        <f t="shared" si="9"/>
        <v>0</v>
      </c>
      <c r="J27" s="51">
        <f t="shared" si="9"/>
        <v>0</v>
      </c>
      <c r="K27" s="51">
        <f t="shared" si="9"/>
        <v>0</v>
      </c>
      <c r="L27" s="69" t="str">
        <f t="shared" si="2"/>
        <v/>
      </c>
      <c r="N27" s="31"/>
      <c r="O27" s="35"/>
    </row>
    <row r="28" spans="1:15">
      <c r="A28" s="16" t="s">
        <v>6</v>
      </c>
      <c r="B28" s="151" t="s">
        <v>7</v>
      </c>
      <c r="C28" s="152"/>
      <c r="D28" s="151" t="s">
        <v>8</v>
      </c>
      <c r="E28" s="152"/>
      <c r="F28" s="151" t="s">
        <v>9</v>
      </c>
      <c r="G28" s="152"/>
      <c r="H28" s="151" t="s">
        <v>10</v>
      </c>
      <c r="I28" s="152"/>
      <c r="J28" s="151" t="s">
        <v>11</v>
      </c>
      <c r="K28" s="152"/>
      <c r="L28" s="17" t="s">
        <v>12</v>
      </c>
      <c r="N28" s="31"/>
      <c r="O28" s="35"/>
    </row>
    <row r="29" spans="1:15">
      <c r="A29" s="18"/>
      <c r="B29" s="19" t="s">
        <v>13</v>
      </c>
      <c r="C29" s="19" t="s">
        <v>14</v>
      </c>
      <c r="D29" s="19" t="s">
        <v>13</v>
      </c>
      <c r="E29" s="19" t="s">
        <v>14</v>
      </c>
      <c r="F29" s="19" t="s">
        <v>13</v>
      </c>
      <c r="G29" s="19" t="s">
        <v>14</v>
      </c>
      <c r="H29" s="19" t="s">
        <v>13</v>
      </c>
      <c r="I29" s="19" t="s">
        <v>14</v>
      </c>
      <c r="J29" s="19" t="s">
        <v>13</v>
      </c>
      <c r="K29" s="19" t="s">
        <v>14</v>
      </c>
      <c r="L29" s="20" t="s">
        <v>15</v>
      </c>
      <c r="N29" s="31"/>
      <c r="O29" s="35"/>
    </row>
    <row r="30" spans="1:15" ht="56.25">
      <c r="A30" s="51" t="s">
        <v>88</v>
      </c>
      <c r="B30" s="68">
        <f t="shared" ref="B30:C35" si="10">+D30+F30+H30+J30</f>
        <v>0</v>
      </c>
      <c r="C30" s="68">
        <f t="shared" si="10"/>
        <v>0</v>
      </c>
      <c r="D30" s="51">
        <f t="shared" ref="D30:K30" si="11">+D65</f>
        <v>0</v>
      </c>
      <c r="E30" s="51">
        <f t="shared" si="11"/>
        <v>0</v>
      </c>
      <c r="F30" s="51">
        <f t="shared" si="11"/>
        <v>0</v>
      </c>
      <c r="G30" s="51">
        <f t="shared" si="11"/>
        <v>0</v>
      </c>
      <c r="H30" s="51">
        <f t="shared" si="11"/>
        <v>0</v>
      </c>
      <c r="I30" s="51">
        <f t="shared" si="11"/>
        <v>0</v>
      </c>
      <c r="J30" s="51">
        <f t="shared" si="11"/>
        <v>0</v>
      </c>
      <c r="K30" s="51">
        <f t="shared" si="11"/>
        <v>0</v>
      </c>
      <c r="L30" s="70"/>
      <c r="N30" s="31"/>
      <c r="O30" s="35"/>
    </row>
    <row r="31" spans="1:15">
      <c r="A31" s="51" t="s">
        <v>89</v>
      </c>
      <c r="B31" s="68">
        <f t="shared" si="10"/>
        <v>0</v>
      </c>
      <c r="C31" s="68">
        <f t="shared" si="10"/>
        <v>0</v>
      </c>
      <c r="D31" s="51">
        <f t="shared" ref="D31:K31" si="12">+D122</f>
        <v>0</v>
      </c>
      <c r="E31" s="51">
        <f t="shared" si="12"/>
        <v>0</v>
      </c>
      <c r="F31" s="51">
        <f t="shared" si="12"/>
        <v>0</v>
      </c>
      <c r="G31" s="51">
        <f t="shared" si="12"/>
        <v>0</v>
      </c>
      <c r="H31" s="51">
        <f t="shared" si="12"/>
        <v>0</v>
      </c>
      <c r="I31" s="51">
        <f t="shared" si="12"/>
        <v>0</v>
      </c>
      <c r="J31" s="51">
        <f t="shared" si="12"/>
        <v>0</v>
      </c>
      <c r="K31" s="51">
        <f t="shared" si="12"/>
        <v>0</v>
      </c>
      <c r="L31" s="70"/>
      <c r="N31" s="31"/>
      <c r="O31" s="35"/>
    </row>
    <row r="32" spans="1:15" ht="37.5">
      <c r="A32" s="51" t="s">
        <v>104</v>
      </c>
      <c r="B32" s="68">
        <f t="shared" si="10"/>
        <v>0</v>
      </c>
      <c r="C32" s="68">
        <f t="shared" si="10"/>
        <v>0</v>
      </c>
      <c r="D32" s="51">
        <f t="shared" ref="D32:K32" si="13">+D392</f>
        <v>0</v>
      </c>
      <c r="E32" s="51">
        <f t="shared" si="13"/>
        <v>0</v>
      </c>
      <c r="F32" s="51">
        <f t="shared" si="13"/>
        <v>0</v>
      </c>
      <c r="G32" s="51">
        <f t="shared" si="13"/>
        <v>0</v>
      </c>
      <c r="H32" s="51">
        <f t="shared" si="13"/>
        <v>0</v>
      </c>
      <c r="I32" s="51">
        <f t="shared" si="13"/>
        <v>0</v>
      </c>
      <c r="J32" s="51">
        <f t="shared" si="13"/>
        <v>0</v>
      </c>
      <c r="K32" s="51">
        <f t="shared" si="13"/>
        <v>0</v>
      </c>
      <c r="L32" s="70"/>
      <c r="N32" s="31"/>
      <c r="O32" s="35"/>
    </row>
    <row r="33" spans="1:15" ht="37.5">
      <c r="A33" s="141" t="s">
        <v>122</v>
      </c>
      <c r="B33" s="68">
        <f t="shared" si="10"/>
        <v>0</v>
      </c>
      <c r="C33" s="68">
        <f t="shared" si="10"/>
        <v>0</v>
      </c>
      <c r="D33" s="51">
        <f>+D302</f>
        <v>0</v>
      </c>
      <c r="E33" s="51">
        <f t="shared" ref="E33:K33" si="14">+E302</f>
        <v>0</v>
      </c>
      <c r="F33" s="51">
        <f t="shared" si="14"/>
        <v>0</v>
      </c>
      <c r="G33" s="51">
        <f t="shared" si="14"/>
        <v>0</v>
      </c>
      <c r="H33" s="51">
        <f t="shared" si="14"/>
        <v>0</v>
      </c>
      <c r="I33" s="51">
        <f t="shared" si="14"/>
        <v>0</v>
      </c>
      <c r="J33" s="51">
        <f t="shared" si="14"/>
        <v>0</v>
      </c>
      <c r="K33" s="51">
        <f t="shared" si="14"/>
        <v>0</v>
      </c>
      <c r="L33" s="70"/>
      <c r="N33" s="31"/>
      <c r="O33" s="35"/>
    </row>
    <row r="34" spans="1:15" ht="56.25">
      <c r="A34" s="141" t="s">
        <v>127</v>
      </c>
      <c r="B34" s="68">
        <f t="shared" si="10"/>
        <v>0</v>
      </c>
      <c r="C34" s="68">
        <f t="shared" si="10"/>
        <v>0</v>
      </c>
      <c r="D34" s="51">
        <f t="shared" ref="D34:K34" si="15">+D424</f>
        <v>0</v>
      </c>
      <c r="E34" s="51">
        <f t="shared" si="15"/>
        <v>0</v>
      </c>
      <c r="F34" s="51">
        <f t="shared" si="15"/>
        <v>0</v>
      </c>
      <c r="G34" s="51">
        <f t="shared" si="15"/>
        <v>0</v>
      </c>
      <c r="H34" s="51">
        <f t="shared" si="15"/>
        <v>0</v>
      </c>
      <c r="I34" s="51">
        <f t="shared" si="15"/>
        <v>0</v>
      </c>
      <c r="J34" s="51">
        <f t="shared" si="15"/>
        <v>0</v>
      </c>
      <c r="K34" s="51">
        <f t="shared" si="15"/>
        <v>0</v>
      </c>
      <c r="L34" s="70"/>
      <c r="N34" s="31"/>
      <c r="O34" s="35"/>
    </row>
    <row r="35" spans="1:15" ht="57" thickBot="1">
      <c r="A35" s="141" t="s">
        <v>128</v>
      </c>
      <c r="B35" s="68">
        <f t="shared" si="10"/>
        <v>0</v>
      </c>
      <c r="C35" s="68">
        <f t="shared" si="10"/>
        <v>0</v>
      </c>
      <c r="D35" s="51">
        <f t="shared" ref="D35:K35" si="16">+D425</f>
        <v>0</v>
      </c>
      <c r="E35" s="51">
        <f t="shared" si="16"/>
        <v>0</v>
      </c>
      <c r="F35" s="51">
        <f t="shared" si="16"/>
        <v>0</v>
      </c>
      <c r="G35" s="51">
        <f t="shared" si="16"/>
        <v>0</v>
      </c>
      <c r="H35" s="51">
        <f t="shared" si="16"/>
        <v>0</v>
      </c>
      <c r="I35" s="51">
        <f t="shared" si="16"/>
        <v>0</v>
      </c>
      <c r="J35" s="51">
        <f t="shared" si="16"/>
        <v>0</v>
      </c>
      <c r="K35" s="51">
        <f t="shared" si="16"/>
        <v>0</v>
      </c>
      <c r="L35" s="70"/>
      <c r="N35" s="31"/>
      <c r="O35" s="35"/>
    </row>
    <row r="36" spans="1:15">
      <c r="A36" s="29" t="s">
        <v>32</v>
      </c>
      <c r="B36" s="30">
        <f t="shared" ref="B36:K36" si="17">+B16+B11</f>
        <v>0</v>
      </c>
      <c r="C36" s="30">
        <f t="shared" si="17"/>
        <v>0</v>
      </c>
      <c r="D36" s="30">
        <f t="shared" si="17"/>
        <v>0</v>
      </c>
      <c r="E36" s="30">
        <f t="shared" si="17"/>
        <v>0</v>
      </c>
      <c r="F36" s="30">
        <f t="shared" si="17"/>
        <v>0</v>
      </c>
      <c r="G36" s="30">
        <f t="shared" si="17"/>
        <v>0</v>
      </c>
      <c r="H36" s="30">
        <f t="shared" si="17"/>
        <v>0</v>
      </c>
      <c r="I36" s="30">
        <f t="shared" si="17"/>
        <v>0</v>
      </c>
      <c r="J36" s="30">
        <f t="shared" si="17"/>
        <v>0</v>
      </c>
      <c r="K36" s="30">
        <f t="shared" si="17"/>
        <v>0</v>
      </c>
      <c r="L36" s="39" t="str">
        <f t="shared" si="2"/>
        <v/>
      </c>
      <c r="N36" s="31"/>
      <c r="O36" s="35"/>
    </row>
    <row r="37" spans="1:15">
      <c r="B37" s="33"/>
      <c r="N37" s="31"/>
      <c r="O37" s="35"/>
    </row>
    <row r="38" spans="1:15">
      <c r="A38" s="1"/>
      <c r="B38" s="1"/>
      <c r="C38" s="1"/>
      <c r="D38" s="1"/>
      <c r="E38" s="1"/>
      <c r="F38" s="1"/>
      <c r="G38" s="1"/>
      <c r="H38" s="1"/>
      <c r="I38" s="1"/>
      <c r="J38" s="2"/>
      <c r="K38" s="153" t="s">
        <v>0</v>
      </c>
      <c r="L38" s="153"/>
      <c r="N38" s="31"/>
      <c r="O38" s="35"/>
    </row>
    <row r="39" spans="1:15">
      <c r="A39" s="154" t="s">
        <v>142</v>
      </c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N39" s="31"/>
      <c r="O39" s="35"/>
    </row>
    <row r="40" spans="1:15">
      <c r="A40" s="3"/>
      <c r="B40" s="3"/>
      <c r="C40" s="3"/>
      <c r="D40" s="3"/>
      <c r="E40" s="3"/>
      <c r="F40" s="3"/>
      <c r="G40" s="3"/>
      <c r="H40" s="3"/>
      <c r="I40" s="3"/>
      <c r="J40" s="3"/>
      <c r="K40" s="155" t="s">
        <v>1</v>
      </c>
      <c r="L40" s="155"/>
      <c r="N40" s="31"/>
      <c r="O40" s="35"/>
    </row>
    <row r="41" spans="1:15">
      <c r="A41" s="156" t="s">
        <v>34</v>
      </c>
      <c r="B41" s="156"/>
      <c r="C41" s="156"/>
      <c r="D41" s="156"/>
      <c r="E41" s="157" t="s">
        <v>2</v>
      </c>
      <c r="F41" s="157"/>
      <c r="G41" s="157"/>
      <c r="H41" s="157"/>
      <c r="I41" s="157"/>
      <c r="J41" s="157"/>
      <c r="K41" s="157"/>
      <c r="L41" s="158"/>
      <c r="N41" s="31"/>
      <c r="O41" s="35"/>
    </row>
    <row r="42" spans="1:15">
      <c r="A42" s="159" t="s">
        <v>62</v>
      </c>
      <c r="B42" s="160"/>
      <c r="C42" s="160"/>
      <c r="D42" s="161"/>
      <c r="E42" s="162" t="s">
        <v>3</v>
      </c>
      <c r="F42" s="162"/>
      <c r="G42" s="162"/>
      <c r="H42" s="4"/>
      <c r="I42" s="4"/>
      <c r="J42" s="4"/>
      <c r="K42" s="4"/>
      <c r="L42" s="5"/>
      <c r="N42" s="31"/>
      <c r="O42" s="35"/>
    </row>
    <row r="43" spans="1:15">
      <c r="A43" s="6"/>
      <c r="B43" s="7"/>
      <c r="C43" s="7"/>
      <c r="D43" s="8"/>
      <c r="E43" s="150" t="s">
        <v>4</v>
      </c>
      <c r="F43" s="150"/>
      <c r="G43" s="150"/>
      <c r="H43" s="9"/>
      <c r="I43" s="9"/>
      <c r="J43" s="9"/>
      <c r="K43" s="9"/>
      <c r="L43" s="10"/>
      <c r="N43" s="31"/>
      <c r="O43" s="35"/>
    </row>
    <row r="44" spans="1:15">
      <c r="A44" s="11"/>
      <c r="B44" s="12"/>
      <c r="C44" s="12"/>
      <c r="D44" s="12"/>
      <c r="E44" s="13"/>
      <c r="F44" s="13"/>
      <c r="G44" s="13"/>
      <c r="H44" s="14"/>
      <c r="I44" s="14"/>
      <c r="J44" s="14"/>
      <c r="K44" s="14"/>
      <c r="L44" s="15"/>
      <c r="N44" s="31"/>
      <c r="O44" s="35"/>
    </row>
    <row r="45" spans="1:15">
      <c r="A45" s="7" t="s">
        <v>5</v>
      </c>
      <c r="B45" s="7"/>
      <c r="C45" s="7"/>
      <c r="D45" s="7"/>
      <c r="E45" s="9"/>
      <c r="F45" s="9"/>
      <c r="G45" s="9"/>
      <c r="H45" s="9"/>
      <c r="I45" s="9"/>
      <c r="J45" s="9"/>
      <c r="K45" s="9"/>
      <c r="L45" s="9"/>
      <c r="N45" s="31"/>
      <c r="O45" s="35"/>
    </row>
    <row r="46" spans="1:15">
      <c r="A46" s="16" t="s">
        <v>6</v>
      </c>
      <c r="B46" s="151" t="s">
        <v>7</v>
      </c>
      <c r="C46" s="152"/>
      <c r="D46" s="151" t="s">
        <v>8</v>
      </c>
      <c r="E46" s="152"/>
      <c r="F46" s="151" t="s">
        <v>9</v>
      </c>
      <c r="G46" s="152"/>
      <c r="H46" s="151" t="s">
        <v>10</v>
      </c>
      <c r="I46" s="152"/>
      <c r="J46" s="151" t="s">
        <v>11</v>
      </c>
      <c r="K46" s="152"/>
      <c r="L46" s="17" t="s">
        <v>12</v>
      </c>
      <c r="N46" s="31"/>
      <c r="O46" s="35"/>
    </row>
    <row r="47" spans="1:15">
      <c r="A47" s="18"/>
      <c r="B47" s="19" t="s">
        <v>13</v>
      </c>
      <c r="C47" s="19" t="s">
        <v>14</v>
      </c>
      <c r="D47" s="19" t="s">
        <v>13</v>
      </c>
      <c r="E47" s="19" t="s">
        <v>14</v>
      </c>
      <c r="F47" s="19" t="s">
        <v>13</v>
      </c>
      <c r="G47" s="19" t="s">
        <v>14</v>
      </c>
      <c r="H47" s="19" t="s">
        <v>13</v>
      </c>
      <c r="I47" s="19" t="s">
        <v>14</v>
      </c>
      <c r="J47" s="19" t="s">
        <v>13</v>
      </c>
      <c r="K47" s="19" t="s">
        <v>14</v>
      </c>
      <c r="L47" s="20" t="s">
        <v>15</v>
      </c>
      <c r="N47" s="31"/>
      <c r="O47" s="35"/>
    </row>
    <row r="48" spans="1:15">
      <c r="A48" s="21" t="s">
        <v>16</v>
      </c>
      <c r="B48" s="22">
        <f t="shared" ref="B48:C65" si="18">+D48+F48+H48+J48</f>
        <v>0</v>
      </c>
      <c r="C48" s="22">
        <f t="shared" si="18"/>
        <v>0</v>
      </c>
      <c r="D48" s="22">
        <f t="shared" ref="D48:K48" si="19">SUM(D49:D51)</f>
        <v>0</v>
      </c>
      <c r="E48" s="22">
        <f t="shared" si="19"/>
        <v>0</v>
      </c>
      <c r="F48" s="22">
        <f t="shared" si="19"/>
        <v>0</v>
      </c>
      <c r="G48" s="22">
        <f t="shared" si="19"/>
        <v>0</v>
      </c>
      <c r="H48" s="22">
        <f t="shared" si="19"/>
        <v>0</v>
      </c>
      <c r="I48" s="22">
        <f t="shared" si="19"/>
        <v>0</v>
      </c>
      <c r="J48" s="22">
        <f t="shared" si="19"/>
        <v>0</v>
      </c>
      <c r="K48" s="22">
        <f t="shared" si="19"/>
        <v>0</v>
      </c>
      <c r="L48" s="23" t="str">
        <f>IF(C48&gt;0,FIXED(C48/B48*100,2),"")</f>
        <v/>
      </c>
      <c r="N48" s="31"/>
      <c r="O48" s="35"/>
    </row>
    <row r="49" spans="1:15">
      <c r="A49" s="24" t="s">
        <v>17</v>
      </c>
      <c r="B49" s="25">
        <f t="shared" si="18"/>
        <v>0</v>
      </c>
      <c r="C49" s="25">
        <f t="shared" si="18"/>
        <v>0</v>
      </c>
      <c r="D49" s="25">
        <f t="shared" ref="D49:K51" si="20">+D169+D199+D259+D409</f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ref="L49:L66" si="21">IF(C49&gt;0,FIXED(C49/B49*100,2),"")</f>
        <v/>
      </c>
      <c r="N49" s="31"/>
      <c r="O49" s="76"/>
    </row>
    <row r="50" spans="1:15">
      <c r="A50" s="24" t="s">
        <v>18</v>
      </c>
      <c r="B50" s="25">
        <f t="shared" si="18"/>
        <v>0</v>
      </c>
      <c r="C50" s="25">
        <f t="shared" si="18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21"/>
        <v/>
      </c>
      <c r="N50" s="31"/>
      <c r="O50" s="76"/>
    </row>
    <row r="51" spans="1:15">
      <c r="A51" s="24" t="s">
        <v>140</v>
      </c>
      <c r="B51" s="25">
        <f t="shared" si="18"/>
        <v>0</v>
      </c>
      <c r="C51" s="25">
        <f t="shared" si="18"/>
        <v>0</v>
      </c>
      <c r="D51" s="25">
        <f t="shared" si="20"/>
        <v>0</v>
      </c>
      <c r="E51" s="25">
        <f t="shared" si="20"/>
        <v>0</v>
      </c>
      <c r="F51" s="25">
        <f t="shared" si="20"/>
        <v>0</v>
      </c>
      <c r="G51" s="25">
        <f t="shared" si="20"/>
        <v>0</v>
      </c>
      <c r="H51" s="25">
        <f t="shared" si="20"/>
        <v>0</v>
      </c>
      <c r="I51" s="25">
        <f t="shared" si="20"/>
        <v>0</v>
      </c>
      <c r="J51" s="25">
        <f t="shared" si="20"/>
        <v>0</v>
      </c>
      <c r="K51" s="25">
        <f t="shared" si="20"/>
        <v>0</v>
      </c>
      <c r="L51" s="37" t="str">
        <f t="shared" si="21"/>
        <v/>
      </c>
      <c r="N51" s="31"/>
      <c r="O51" s="76"/>
    </row>
    <row r="52" spans="1:15">
      <c r="A52" s="21" t="s">
        <v>19</v>
      </c>
      <c r="B52" s="22">
        <f t="shared" si="18"/>
        <v>0</v>
      </c>
      <c r="C52" s="22">
        <f t="shared" si="18"/>
        <v>0</v>
      </c>
      <c r="D52" s="22">
        <f t="shared" ref="D52:K52" si="22">+D53</f>
        <v>0</v>
      </c>
      <c r="E52" s="22">
        <f t="shared" si="22"/>
        <v>0</v>
      </c>
      <c r="F52" s="22">
        <f t="shared" si="22"/>
        <v>0</v>
      </c>
      <c r="G52" s="22">
        <f t="shared" si="22"/>
        <v>0</v>
      </c>
      <c r="H52" s="22">
        <f t="shared" si="22"/>
        <v>0</v>
      </c>
      <c r="I52" s="22">
        <f t="shared" si="22"/>
        <v>0</v>
      </c>
      <c r="J52" s="22">
        <f t="shared" si="22"/>
        <v>0</v>
      </c>
      <c r="K52" s="22">
        <f t="shared" si="22"/>
        <v>0</v>
      </c>
      <c r="L52" s="23" t="str">
        <f t="shared" si="21"/>
        <v/>
      </c>
      <c r="N52" s="31"/>
      <c r="O52" s="35"/>
    </row>
    <row r="53" spans="1:15">
      <c r="A53" s="21" t="s">
        <v>20</v>
      </c>
      <c r="B53" s="22">
        <f t="shared" si="18"/>
        <v>0</v>
      </c>
      <c r="C53" s="22">
        <f t="shared" si="18"/>
        <v>0</v>
      </c>
      <c r="D53" s="22">
        <f t="shared" ref="D53:K53" si="23">+D54+D57+D58+D61</f>
        <v>0</v>
      </c>
      <c r="E53" s="22">
        <f t="shared" si="23"/>
        <v>0</v>
      </c>
      <c r="F53" s="22">
        <f t="shared" si="23"/>
        <v>0</v>
      </c>
      <c r="G53" s="22">
        <f t="shared" si="23"/>
        <v>0</v>
      </c>
      <c r="H53" s="22">
        <f t="shared" si="23"/>
        <v>0</v>
      </c>
      <c r="I53" s="22">
        <f t="shared" si="23"/>
        <v>0</v>
      </c>
      <c r="J53" s="22">
        <f t="shared" si="23"/>
        <v>0</v>
      </c>
      <c r="K53" s="22">
        <f t="shared" si="23"/>
        <v>0</v>
      </c>
      <c r="L53" s="23" t="str">
        <f t="shared" si="21"/>
        <v/>
      </c>
      <c r="N53" s="31"/>
      <c r="O53" s="35"/>
    </row>
    <row r="54" spans="1:15">
      <c r="A54" s="21" t="s">
        <v>21</v>
      </c>
      <c r="B54" s="22">
        <f t="shared" si="18"/>
        <v>0</v>
      </c>
      <c r="C54" s="22">
        <f t="shared" si="18"/>
        <v>0</v>
      </c>
      <c r="D54" s="22">
        <f t="shared" ref="D54:K54" si="24">+D55+D56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21"/>
        <v/>
      </c>
      <c r="N54" s="31"/>
      <c r="O54" s="35"/>
    </row>
    <row r="55" spans="1:15">
      <c r="A55" s="24" t="s">
        <v>22</v>
      </c>
      <c r="B55" s="25">
        <f t="shared" si="18"/>
        <v>0</v>
      </c>
      <c r="C55" s="25">
        <f t="shared" si="18"/>
        <v>0</v>
      </c>
      <c r="D55" s="25">
        <f t="shared" ref="D55:K57" si="25">+D175+D205+D265+D415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21"/>
        <v/>
      </c>
      <c r="N55" s="31"/>
      <c r="O55" s="76"/>
    </row>
    <row r="56" spans="1:15">
      <c r="A56" s="26" t="s">
        <v>23</v>
      </c>
      <c r="B56" s="25">
        <f t="shared" si="18"/>
        <v>0</v>
      </c>
      <c r="C56" s="25">
        <f t="shared" si="18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21"/>
        <v/>
      </c>
      <c r="O56" s="76"/>
    </row>
    <row r="57" spans="1:15">
      <c r="A57" s="24" t="s">
        <v>141</v>
      </c>
      <c r="B57" s="25">
        <f t="shared" si="18"/>
        <v>0</v>
      </c>
      <c r="C57" s="25">
        <f t="shared" si="18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21"/>
        <v/>
      </c>
      <c r="N57" s="31"/>
      <c r="O57" s="76"/>
    </row>
    <row r="58" spans="1:15">
      <c r="A58" s="21" t="s">
        <v>24</v>
      </c>
      <c r="B58" s="22">
        <f t="shared" si="18"/>
        <v>0</v>
      </c>
      <c r="C58" s="22">
        <f t="shared" si="18"/>
        <v>0</v>
      </c>
      <c r="D58" s="22">
        <f t="shared" ref="D58:K58" si="26">+D59+D60</f>
        <v>0</v>
      </c>
      <c r="E58" s="22">
        <f t="shared" si="26"/>
        <v>0</v>
      </c>
      <c r="F58" s="22">
        <f t="shared" si="26"/>
        <v>0</v>
      </c>
      <c r="G58" s="22">
        <f t="shared" si="26"/>
        <v>0</v>
      </c>
      <c r="H58" s="22">
        <f t="shared" si="26"/>
        <v>0</v>
      </c>
      <c r="I58" s="22">
        <f t="shared" si="26"/>
        <v>0</v>
      </c>
      <c r="J58" s="22">
        <f t="shared" si="26"/>
        <v>0</v>
      </c>
      <c r="K58" s="22">
        <f t="shared" si="26"/>
        <v>0</v>
      </c>
      <c r="L58" s="23" t="str">
        <f t="shared" si="21"/>
        <v/>
      </c>
      <c r="N58" s="31"/>
      <c r="O58" s="35"/>
    </row>
    <row r="59" spans="1:15">
      <c r="A59" s="28" t="s">
        <v>25</v>
      </c>
      <c r="B59" s="25">
        <f t="shared" si="18"/>
        <v>0</v>
      </c>
      <c r="C59" s="25">
        <f t="shared" si="18"/>
        <v>0</v>
      </c>
      <c r="D59" s="25">
        <f>+D179+D209+D269+D419+D329</f>
        <v>0</v>
      </c>
      <c r="E59" s="25">
        <f t="shared" ref="E59:K59" si="27">+E179+E209+E269+E419+E329</f>
        <v>0</v>
      </c>
      <c r="F59" s="25">
        <f t="shared" si="27"/>
        <v>0</v>
      </c>
      <c r="G59" s="25">
        <f t="shared" si="27"/>
        <v>0</v>
      </c>
      <c r="H59" s="25">
        <f t="shared" si="27"/>
        <v>0</v>
      </c>
      <c r="I59" s="25">
        <f t="shared" si="27"/>
        <v>0</v>
      </c>
      <c r="J59" s="25">
        <f t="shared" si="27"/>
        <v>0</v>
      </c>
      <c r="K59" s="25">
        <f t="shared" si="27"/>
        <v>0</v>
      </c>
      <c r="L59" s="37" t="str">
        <f t="shared" si="21"/>
        <v/>
      </c>
      <c r="N59" s="31"/>
      <c r="O59" s="76"/>
    </row>
    <row r="60" spans="1:15">
      <c r="A60" s="28" t="s">
        <v>26</v>
      </c>
      <c r="B60" s="25">
        <f t="shared" si="18"/>
        <v>0</v>
      </c>
      <c r="C60" s="25">
        <f t="shared" si="18"/>
        <v>0</v>
      </c>
      <c r="D60" s="25">
        <f t="shared" ref="D60:K60" si="28">+D180+D210+D270+D420</f>
        <v>0</v>
      </c>
      <c r="E60" s="25">
        <f t="shared" si="28"/>
        <v>0</v>
      </c>
      <c r="F60" s="25">
        <f t="shared" si="28"/>
        <v>0</v>
      </c>
      <c r="G60" s="25">
        <f t="shared" si="28"/>
        <v>0</v>
      </c>
      <c r="H60" s="25">
        <f t="shared" si="28"/>
        <v>0</v>
      </c>
      <c r="I60" s="25">
        <f t="shared" si="28"/>
        <v>0</v>
      </c>
      <c r="J60" s="25">
        <f t="shared" si="28"/>
        <v>0</v>
      </c>
      <c r="K60" s="25">
        <f t="shared" si="28"/>
        <v>0</v>
      </c>
      <c r="L60" s="37" t="str">
        <f t="shared" si="21"/>
        <v/>
      </c>
      <c r="N60" s="31"/>
      <c r="O60" s="76"/>
    </row>
    <row r="61" spans="1:15">
      <c r="A61" s="21" t="s">
        <v>27</v>
      </c>
      <c r="B61" s="22">
        <f t="shared" si="18"/>
        <v>0</v>
      </c>
      <c r="C61" s="22">
        <f t="shared" si="18"/>
        <v>0</v>
      </c>
      <c r="D61" s="22">
        <f t="shared" ref="D61:K61" si="29">SUM(D62:D65)</f>
        <v>0</v>
      </c>
      <c r="E61" s="22">
        <f t="shared" si="29"/>
        <v>0</v>
      </c>
      <c r="F61" s="22">
        <f t="shared" si="29"/>
        <v>0</v>
      </c>
      <c r="G61" s="22">
        <f t="shared" si="29"/>
        <v>0</v>
      </c>
      <c r="H61" s="22">
        <f t="shared" si="29"/>
        <v>0</v>
      </c>
      <c r="I61" s="22">
        <f t="shared" si="29"/>
        <v>0</v>
      </c>
      <c r="J61" s="22">
        <f t="shared" si="29"/>
        <v>0</v>
      </c>
      <c r="K61" s="22">
        <f t="shared" si="29"/>
        <v>0</v>
      </c>
      <c r="L61" s="23" t="str">
        <f t="shared" si="21"/>
        <v/>
      </c>
      <c r="N61" s="31"/>
      <c r="O61" s="76"/>
    </row>
    <row r="62" spans="1:15">
      <c r="A62" s="51" t="s">
        <v>78</v>
      </c>
      <c r="B62" s="68">
        <f t="shared" si="18"/>
        <v>0</v>
      </c>
      <c r="C62" s="68">
        <f t="shared" si="18"/>
        <v>0</v>
      </c>
      <c r="D62" s="68">
        <f>+D182</f>
        <v>0</v>
      </c>
      <c r="E62" s="68">
        <f t="shared" ref="E62:J62" si="30">+E182</f>
        <v>0</v>
      </c>
      <c r="F62" s="68">
        <f t="shared" si="30"/>
        <v>0</v>
      </c>
      <c r="G62" s="68">
        <f t="shared" si="30"/>
        <v>0</v>
      </c>
      <c r="H62" s="68">
        <f t="shared" si="30"/>
        <v>0</v>
      </c>
      <c r="I62" s="68">
        <f t="shared" si="30"/>
        <v>0</v>
      </c>
      <c r="J62" s="68">
        <f t="shared" si="30"/>
        <v>0</v>
      </c>
      <c r="K62" s="68">
        <f>+K182+K212+K272+K422</f>
        <v>0</v>
      </c>
      <c r="L62" s="74" t="str">
        <f t="shared" si="21"/>
        <v/>
      </c>
      <c r="N62" s="31"/>
      <c r="O62" s="35"/>
    </row>
    <row r="63" spans="1:15">
      <c r="A63" s="51" t="s">
        <v>126</v>
      </c>
      <c r="B63" s="68">
        <f t="shared" si="18"/>
        <v>0</v>
      </c>
      <c r="C63" s="68">
        <f t="shared" si="18"/>
        <v>0</v>
      </c>
      <c r="D63" s="68">
        <f>+D272</f>
        <v>0</v>
      </c>
      <c r="E63" s="68">
        <f t="shared" ref="E63:K64" si="31">+E272</f>
        <v>0</v>
      </c>
      <c r="F63" s="68">
        <f t="shared" si="31"/>
        <v>0</v>
      </c>
      <c r="G63" s="68">
        <f t="shared" si="31"/>
        <v>0</v>
      </c>
      <c r="H63" s="68">
        <f t="shared" si="31"/>
        <v>0</v>
      </c>
      <c r="I63" s="68">
        <f t="shared" si="31"/>
        <v>0</v>
      </c>
      <c r="J63" s="68">
        <f t="shared" si="31"/>
        <v>0</v>
      </c>
      <c r="K63" s="68">
        <f t="shared" si="31"/>
        <v>0</v>
      </c>
      <c r="L63" s="74" t="str">
        <f t="shared" si="21"/>
        <v/>
      </c>
      <c r="N63" s="31"/>
      <c r="O63" s="35"/>
    </row>
    <row r="64" spans="1:15" ht="37.5">
      <c r="A64" s="51" t="s">
        <v>124</v>
      </c>
      <c r="B64" s="68">
        <f t="shared" si="18"/>
        <v>0</v>
      </c>
      <c r="C64" s="68">
        <f t="shared" si="18"/>
        <v>0</v>
      </c>
      <c r="D64" s="73">
        <f>+D243</f>
        <v>0</v>
      </c>
      <c r="E64" s="68">
        <f t="shared" si="31"/>
        <v>0</v>
      </c>
      <c r="F64" s="73">
        <f t="shared" ref="F64:K64" si="32">+F243</f>
        <v>0</v>
      </c>
      <c r="G64" s="73">
        <f t="shared" si="32"/>
        <v>0</v>
      </c>
      <c r="H64" s="73">
        <f t="shared" si="32"/>
        <v>0</v>
      </c>
      <c r="I64" s="73">
        <f t="shared" si="32"/>
        <v>0</v>
      </c>
      <c r="J64" s="73">
        <f t="shared" si="32"/>
        <v>0</v>
      </c>
      <c r="K64" s="73">
        <f t="shared" si="32"/>
        <v>0</v>
      </c>
      <c r="L64" s="74" t="str">
        <f t="shared" si="21"/>
        <v/>
      </c>
      <c r="N64" s="31"/>
      <c r="O64" s="35"/>
    </row>
    <row r="65" spans="1:15" ht="38.25" thickBot="1">
      <c r="A65" s="51" t="s">
        <v>97</v>
      </c>
      <c r="B65" s="68">
        <f t="shared" si="18"/>
        <v>0</v>
      </c>
      <c r="C65" s="68">
        <f t="shared" si="18"/>
        <v>0</v>
      </c>
      <c r="D65" s="68">
        <f>+D422</f>
        <v>0</v>
      </c>
      <c r="E65" s="68">
        <f t="shared" ref="E65:K65" si="33">+E422</f>
        <v>0</v>
      </c>
      <c r="F65" s="68">
        <f t="shared" si="33"/>
        <v>0</v>
      </c>
      <c r="G65" s="68">
        <f t="shared" si="33"/>
        <v>0</v>
      </c>
      <c r="H65" s="68">
        <f t="shared" si="33"/>
        <v>0</v>
      </c>
      <c r="I65" s="68">
        <f t="shared" si="33"/>
        <v>0</v>
      </c>
      <c r="J65" s="68">
        <f t="shared" si="33"/>
        <v>0</v>
      </c>
      <c r="K65" s="68">
        <f t="shared" si="33"/>
        <v>0</v>
      </c>
      <c r="L65" s="75" t="str">
        <f t="shared" si="21"/>
        <v/>
      </c>
      <c r="N65" s="31"/>
      <c r="O65" s="35"/>
    </row>
    <row r="66" spans="1:15">
      <c r="A66" s="29" t="s">
        <v>32</v>
      </c>
      <c r="B66" s="30">
        <f t="shared" ref="B66:K66" si="34">+B53+B48</f>
        <v>0</v>
      </c>
      <c r="C66" s="30">
        <f t="shared" si="34"/>
        <v>0</v>
      </c>
      <c r="D66" s="30">
        <f t="shared" si="34"/>
        <v>0</v>
      </c>
      <c r="E66" s="30">
        <f t="shared" si="34"/>
        <v>0</v>
      </c>
      <c r="F66" s="30">
        <f t="shared" si="34"/>
        <v>0</v>
      </c>
      <c r="G66" s="30">
        <f t="shared" si="34"/>
        <v>0</v>
      </c>
      <c r="H66" s="30">
        <f t="shared" si="34"/>
        <v>0</v>
      </c>
      <c r="I66" s="30">
        <f t="shared" si="34"/>
        <v>0</v>
      </c>
      <c r="J66" s="30">
        <f t="shared" si="34"/>
        <v>0</v>
      </c>
      <c r="K66" s="30">
        <f t="shared" si="34"/>
        <v>0</v>
      </c>
      <c r="L66" s="39" t="str">
        <f t="shared" si="21"/>
        <v/>
      </c>
      <c r="N66" s="31"/>
      <c r="O66" s="35"/>
    </row>
    <row r="67" spans="1:15" ht="30.75" customHeight="1">
      <c r="B67" s="33"/>
      <c r="D67" s="33"/>
      <c r="N67" s="31"/>
      <c r="O67" s="35"/>
    </row>
    <row r="68" spans="1:15">
      <c r="A68" s="1"/>
      <c r="B68" s="1"/>
      <c r="C68" s="1"/>
      <c r="D68" s="1"/>
      <c r="E68" s="1"/>
      <c r="F68" s="1"/>
      <c r="G68" s="1"/>
      <c r="H68" s="1"/>
      <c r="I68" s="1"/>
      <c r="J68" s="2"/>
      <c r="K68" s="153" t="s">
        <v>0</v>
      </c>
      <c r="L68" s="153"/>
      <c r="N68" s="31"/>
      <c r="O68" s="35"/>
    </row>
    <row r="69" spans="1:15">
      <c r="A69" s="154" t="s">
        <v>142</v>
      </c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N69" s="31"/>
      <c r="O69" s="35"/>
    </row>
    <row r="70" spans="1:15">
      <c r="A70" s="3"/>
      <c r="B70" s="3"/>
      <c r="C70" s="3"/>
      <c r="D70" s="3"/>
      <c r="E70" s="3"/>
      <c r="F70" s="3"/>
      <c r="G70" s="3"/>
      <c r="H70" s="3"/>
      <c r="I70" s="3"/>
      <c r="J70" s="3"/>
      <c r="K70" s="155" t="s">
        <v>1</v>
      </c>
      <c r="L70" s="155"/>
      <c r="N70" s="31"/>
      <c r="O70" s="35"/>
    </row>
    <row r="71" spans="1:15">
      <c r="A71" s="156" t="s">
        <v>35</v>
      </c>
      <c r="B71" s="156"/>
      <c r="C71" s="156"/>
      <c r="D71" s="156"/>
      <c r="E71" s="157" t="s">
        <v>2</v>
      </c>
      <c r="F71" s="157"/>
      <c r="G71" s="157"/>
      <c r="H71" s="157"/>
      <c r="I71" s="157"/>
      <c r="J71" s="157"/>
      <c r="K71" s="157"/>
      <c r="L71" s="158"/>
      <c r="N71" s="31"/>
      <c r="O71" s="35"/>
    </row>
    <row r="72" spans="1:15">
      <c r="A72" s="159" t="s">
        <v>62</v>
      </c>
      <c r="B72" s="160"/>
      <c r="C72" s="160"/>
      <c r="D72" s="161"/>
      <c r="E72" s="162" t="s">
        <v>3</v>
      </c>
      <c r="F72" s="162"/>
      <c r="G72" s="162"/>
      <c r="H72" s="4"/>
      <c r="I72" s="4"/>
      <c r="J72" s="4"/>
      <c r="K72" s="4"/>
      <c r="L72" s="5"/>
      <c r="N72" s="31"/>
      <c r="O72" s="35"/>
    </row>
    <row r="73" spans="1:15">
      <c r="A73" s="6"/>
      <c r="B73" s="7"/>
      <c r="C73" s="7"/>
      <c r="D73" s="8"/>
      <c r="E73" s="150" t="s">
        <v>4</v>
      </c>
      <c r="F73" s="150"/>
      <c r="G73" s="150"/>
      <c r="H73" s="9"/>
      <c r="I73" s="9"/>
      <c r="J73" s="9"/>
      <c r="K73" s="9"/>
      <c r="L73" s="10"/>
      <c r="N73" s="31"/>
      <c r="O73" s="35"/>
    </row>
    <row r="74" spans="1:15">
      <c r="A74" s="11"/>
      <c r="B74" s="12"/>
      <c r="C74" s="12"/>
      <c r="D74" s="12"/>
      <c r="E74" s="13"/>
      <c r="F74" s="13"/>
      <c r="G74" s="13"/>
      <c r="H74" s="14"/>
      <c r="I74" s="14"/>
      <c r="J74" s="14"/>
      <c r="K74" s="14"/>
      <c r="L74" s="15"/>
      <c r="N74" s="31"/>
      <c r="O74" s="35"/>
    </row>
    <row r="75" spans="1:15">
      <c r="A75" s="7" t="s">
        <v>5</v>
      </c>
      <c r="B75" s="7"/>
      <c r="C75" s="7"/>
      <c r="D75" s="7"/>
      <c r="E75" s="9"/>
      <c r="F75" s="9"/>
      <c r="G75" s="9"/>
      <c r="H75" s="9"/>
      <c r="I75" s="9"/>
      <c r="J75" s="9"/>
      <c r="K75" s="9"/>
      <c r="L75" s="9"/>
      <c r="N75" s="31"/>
      <c r="O75" s="35"/>
    </row>
    <row r="76" spans="1:15">
      <c r="A76" s="16" t="s">
        <v>6</v>
      </c>
      <c r="B76" s="151" t="s">
        <v>7</v>
      </c>
      <c r="C76" s="152"/>
      <c r="D76" s="151" t="s">
        <v>8</v>
      </c>
      <c r="E76" s="152"/>
      <c r="F76" s="151" t="s">
        <v>9</v>
      </c>
      <c r="G76" s="152"/>
      <c r="H76" s="151" t="s">
        <v>10</v>
      </c>
      <c r="I76" s="152"/>
      <c r="J76" s="151" t="s">
        <v>11</v>
      </c>
      <c r="K76" s="152"/>
      <c r="L76" s="17" t="s">
        <v>12</v>
      </c>
      <c r="N76" s="31"/>
      <c r="O76" s="35"/>
    </row>
    <row r="77" spans="1:15">
      <c r="A77" s="18"/>
      <c r="B77" s="19" t="s">
        <v>13</v>
      </c>
      <c r="C77" s="19" t="s">
        <v>14</v>
      </c>
      <c r="D77" s="19" t="s">
        <v>13</v>
      </c>
      <c r="E77" s="19" t="s">
        <v>14</v>
      </c>
      <c r="F77" s="19" t="s">
        <v>13</v>
      </c>
      <c r="G77" s="19" t="s">
        <v>14</v>
      </c>
      <c r="H77" s="19" t="s">
        <v>13</v>
      </c>
      <c r="I77" s="19" t="s">
        <v>14</v>
      </c>
      <c r="J77" s="19" t="s">
        <v>13</v>
      </c>
      <c r="K77" s="19" t="s">
        <v>14</v>
      </c>
      <c r="L77" s="20" t="s">
        <v>15</v>
      </c>
      <c r="N77" s="31"/>
      <c r="O77" s="35"/>
    </row>
    <row r="78" spans="1:15">
      <c r="A78" s="21" t="s">
        <v>16</v>
      </c>
      <c r="B78" s="22">
        <f t="shared" ref="B78:C95" si="35">+D78+F78+H78+J78</f>
        <v>0</v>
      </c>
      <c r="C78" s="22">
        <f t="shared" si="35"/>
        <v>0</v>
      </c>
      <c r="D78" s="22">
        <f t="shared" ref="D78:K78" si="36">SUM(D79:D81)</f>
        <v>0</v>
      </c>
      <c r="E78" s="22">
        <f t="shared" si="36"/>
        <v>0</v>
      </c>
      <c r="F78" s="22">
        <f t="shared" si="36"/>
        <v>0</v>
      </c>
      <c r="G78" s="22">
        <f t="shared" si="36"/>
        <v>0</v>
      </c>
      <c r="H78" s="22">
        <f t="shared" si="36"/>
        <v>0</v>
      </c>
      <c r="I78" s="22">
        <f t="shared" si="36"/>
        <v>0</v>
      </c>
      <c r="J78" s="22">
        <f t="shared" si="36"/>
        <v>0</v>
      </c>
      <c r="K78" s="22">
        <f t="shared" si="36"/>
        <v>0</v>
      </c>
      <c r="L78" s="23" t="str">
        <f>IF(C78&gt;0,FIXED(C78/B78*100,2),"")</f>
        <v/>
      </c>
      <c r="N78" s="31"/>
      <c r="O78" s="35"/>
    </row>
    <row r="79" spans="1:15">
      <c r="A79" s="24" t="s">
        <v>17</v>
      </c>
      <c r="B79" s="25">
        <f t="shared" si="35"/>
        <v>0</v>
      </c>
      <c r="C79" s="25">
        <f t="shared" si="35"/>
        <v>0</v>
      </c>
      <c r="D79" s="25">
        <f>+D289+D319</f>
        <v>0</v>
      </c>
      <c r="E79" s="25">
        <f t="shared" ref="E79:K79" si="37">+E289+E319</f>
        <v>0</v>
      </c>
      <c r="F79" s="25">
        <f t="shared" si="37"/>
        <v>0</v>
      </c>
      <c r="G79" s="25">
        <f t="shared" si="37"/>
        <v>0</v>
      </c>
      <c r="H79" s="25">
        <f t="shared" si="37"/>
        <v>0</v>
      </c>
      <c r="I79" s="25">
        <f t="shared" si="37"/>
        <v>0</v>
      </c>
      <c r="J79" s="25">
        <f t="shared" si="37"/>
        <v>0</v>
      </c>
      <c r="K79" s="25">
        <f t="shared" si="37"/>
        <v>0</v>
      </c>
      <c r="L79" s="37" t="str">
        <f t="shared" ref="L79:L96" si="38">IF(C79&gt;0,FIXED(C79/B79*100,2),"")</f>
        <v/>
      </c>
      <c r="N79" s="31"/>
      <c r="O79" s="35"/>
    </row>
    <row r="80" spans="1:15">
      <c r="A80" s="24" t="s">
        <v>18</v>
      </c>
      <c r="B80" s="25">
        <f t="shared" si="35"/>
        <v>0</v>
      </c>
      <c r="C80" s="25">
        <f t="shared" si="35"/>
        <v>0</v>
      </c>
      <c r="D80" s="25">
        <f t="shared" ref="D80:K80" si="39">+D290+D320</f>
        <v>0</v>
      </c>
      <c r="E80" s="25">
        <f t="shared" si="39"/>
        <v>0</v>
      </c>
      <c r="F80" s="25">
        <f t="shared" si="39"/>
        <v>0</v>
      </c>
      <c r="G80" s="25">
        <f t="shared" si="39"/>
        <v>0</v>
      </c>
      <c r="H80" s="25">
        <f t="shared" si="39"/>
        <v>0</v>
      </c>
      <c r="I80" s="25">
        <f t="shared" si="39"/>
        <v>0</v>
      </c>
      <c r="J80" s="25">
        <f t="shared" si="39"/>
        <v>0</v>
      </c>
      <c r="K80" s="25">
        <f t="shared" si="39"/>
        <v>0</v>
      </c>
      <c r="L80" s="37" t="str">
        <f t="shared" si="38"/>
        <v/>
      </c>
      <c r="N80" s="31"/>
      <c r="O80" s="35"/>
    </row>
    <row r="81" spans="1:15">
      <c r="A81" s="24" t="s">
        <v>140</v>
      </c>
      <c r="B81" s="25">
        <f t="shared" si="35"/>
        <v>0</v>
      </c>
      <c r="C81" s="25">
        <f t="shared" si="35"/>
        <v>0</v>
      </c>
      <c r="D81" s="25">
        <f t="shared" ref="D81:K81" si="40">+D291+D321</f>
        <v>0</v>
      </c>
      <c r="E81" s="25">
        <f t="shared" si="40"/>
        <v>0</v>
      </c>
      <c r="F81" s="25">
        <f t="shared" si="40"/>
        <v>0</v>
      </c>
      <c r="G81" s="25">
        <f t="shared" si="40"/>
        <v>0</v>
      </c>
      <c r="H81" s="25">
        <f t="shared" si="40"/>
        <v>0</v>
      </c>
      <c r="I81" s="25">
        <f t="shared" si="40"/>
        <v>0</v>
      </c>
      <c r="J81" s="25">
        <f t="shared" si="40"/>
        <v>0</v>
      </c>
      <c r="K81" s="25">
        <f t="shared" si="40"/>
        <v>0</v>
      </c>
      <c r="L81" s="37" t="str">
        <f t="shared" si="38"/>
        <v/>
      </c>
      <c r="N81" s="31"/>
      <c r="O81" s="35"/>
    </row>
    <row r="82" spans="1:15">
      <c r="A82" s="21" t="s">
        <v>19</v>
      </c>
      <c r="B82" s="22">
        <f t="shared" si="35"/>
        <v>0</v>
      </c>
      <c r="C82" s="22">
        <f t="shared" si="35"/>
        <v>0</v>
      </c>
      <c r="D82" s="22">
        <f t="shared" ref="D82:K82" si="41">+D83</f>
        <v>0</v>
      </c>
      <c r="E82" s="22">
        <f t="shared" si="41"/>
        <v>0</v>
      </c>
      <c r="F82" s="22">
        <f t="shared" si="41"/>
        <v>0</v>
      </c>
      <c r="G82" s="22">
        <f t="shared" si="41"/>
        <v>0</v>
      </c>
      <c r="H82" s="22">
        <f t="shared" si="41"/>
        <v>0</v>
      </c>
      <c r="I82" s="22">
        <f t="shared" si="41"/>
        <v>0</v>
      </c>
      <c r="J82" s="22">
        <f t="shared" si="41"/>
        <v>0</v>
      </c>
      <c r="K82" s="22">
        <f t="shared" si="41"/>
        <v>0</v>
      </c>
      <c r="L82" s="23" t="str">
        <f t="shared" si="38"/>
        <v/>
      </c>
      <c r="N82" s="31"/>
      <c r="O82" s="35"/>
    </row>
    <row r="83" spans="1:15">
      <c r="A83" s="21" t="s">
        <v>20</v>
      </c>
      <c r="B83" s="22">
        <f t="shared" si="35"/>
        <v>0</v>
      </c>
      <c r="C83" s="22">
        <f t="shared" si="35"/>
        <v>0</v>
      </c>
      <c r="D83" s="22">
        <f t="shared" ref="D83:K83" si="42">+D84+D87+D88+D91</f>
        <v>0</v>
      </c>
      <c r="E83" s="22">
        <f t="shared" si="42"/>
        <v>0</v>
      </c>
      <c r="F83" s="22">
        <f t="shared" si="42"/>
        <v>0</v>
      </c>
      <c r="G83" s="22">
        <f t="shared" si="42"/>
        <v>0</v>
      </c>
      <c r="H83" s="22">
        <f t="shared" si="42"/>
        <v>0</v>
      </c>
      <c r="I83" s="22">
        <f t="shared" si="42"/>
        <v>0</v>
      </c>
      <c r="J83" s="22">
        <f t="shared" si="42"/>
        <v>0</v>
      </c>
      <c r="K83" s="22">
        <f t="shared" si="42"/>
        <v>0</v>
      </c>
      <c r="L83" s="23" t="str">
        <f t="shared" si="38"/>
        <v/>
      </c>
      <c r="N83" s="31"/>
      <c r="O83" s="35"/>
    </row>
    <row r="84" spans="1:15">
      <c r="A84" s="21" t="s">
        <v>21</v>
      </c>
      <c r="B84" s="22">
        <f t="shared" si="35"/>
        <v>0</v>
      </c>
      <c r="C84" s="22">
        <f t="shared" si="35"/>
        <v>0</v>
      </c>
      <c r="D84" s="22">
        <f t="shared" ref="D84:K84" si="43">+D85+D86</f>
        <v>0</v>
      </c>
      <c r="E84" s="22">
        <f t="shared" si="43"/>
        <v>0</v>
      </c>
      <c r="F84" s="22">
        <f t="shared" si="43"/>
        <v>0</v>
      </c>
      <c r="G84" s="22">
        <f t="shared" si="43"/>
        <v>0</v>
      </c>
      <c r="H84" s="22">
        <f t="shared" si="43"/>
        <v>0</v>
      </c>
      <c r="I84" s="22">
        <f t="shared" si="43"/>
        <v>0</v>
      </c>
      <c r="J84" s="22">
        <f t="shared" si="43"/>
        <v>0</v>
      </c>
      <c r="K84" s="22">
        <f t="shared" si="43"/>
        <v>0</v>
      </c>
      <c r="L84" s="23" t="str">
        <f t="shared" si="38"/>
        <v/>
      </c>
      <c r="N84" s="31"/>
      <c r="O84" s="35"/>
    </row>
    <row r="85" spans="1:15">
      <c r="A85" s="24" t="s">
        <v>22</v>
      </c>
      <c r="B85" s="25">
        <f t="shared" si="35"/>
        <v>0</v>
      </c>
      <c r="C85" s="25">
        <f t="shared" si="35"/>
        <v>0</v>
      </c>
      <c r="D85" s="25">
        <f t="shared" ref="D85:K85" si="44">+D295+D325</f>
        <v>0</v>
      </c>
      <c r="E85" s="25">
        <f t="shared" si="44"/>
        <v>0</v>
      </c>
      <c r="F85" s="25">
        <f t="shared" si="44"/>
        <v>0</v>
      </c>
      <c r="G85" s="25">
        <f t="shared" si="44"/>
        <v>0</v>
      </c>
      <c r="H85" s="25">
        <f t="shared" si="44"/>
        <v>0</v>
      </c>
      <c r="I85" s="25">
        <f t="shared" si="44"/>
        <v>0</v>
      </c>
      <c r="J85" s="25">
        <f t="shared" si="44"/>
        <v>0</v>
      </c>
      <c r="K85" s="25">
        <f t="shared" si="44"/>
        <v>0</v>
      </c>
      <c r="L85" s="37" t="str">
        <f t="shared" si="38"/>
        <v/>
      </c>
      <c r="N85" s="31"/>
      <c r="O85" s="35"/>
    </row>
    <row r="86" spans="1:15">
      <c r="A86" s="26" t="s">
        <v>23</v>
      </c>
      <c r="B86" s="25">
        <f t="shared" si="35"/>
        <v>0</v>
      </c>
      <c r="C86" s="25">
        <f t="shared" si="35"/>
        <v>0</v>
      </c>
      <c r="D86" s="25">
        <f t="shared" ref="D86:K86" si="45">+D296+D326</f>
        <v>0</v>
      </c>
      <c r="E86" s="25">
        <f t="shared" si="45"/>
        <v>0</v>
      </c>
      <c r="F86" s="25">
        <f t="shared" si="45"/>
        <v>0</v>
      </c>
      <c r="G86" s="25">
        <f t="shared" si="45"/>
        <v>0</v>
      </c>
      <c r="H86" s="25">
        <f t="shared" si="45"/>
        <v>0</v>
      </c>
      <c r="I86" s="25">
        <f t="shared" si="45"/>
        <v>0</v>
      </c>
      <c r="J86" s="25">
        <f t="shared" si="45"/>
        <v>0</v>
      </c>
      <c r="K86" s="25">
        <f t="shared" si="45"/>
        <v>0</v>
      </c>
      <c r="L86" s="37" t="str">
        <f t="shared" si="38"/>
        <v/>
      </c>
      <c r="N86" s="31"/>
      <c r="O86" s="35"/>
    </row>
    <row r="87" spans="1:15">
      <c r="A87" s="24" t="s">
        <v>141</v>
      </c>
      <c r="B87" s="25">
        <f t="shared" si="35"/>
        <v>0</v>
      </c>
      <c r="C87" s="25">
        <f t="shared" si="35"/>
        <v>0</v>
      </c>
      <c r="D87" s="25">
        <f t="shared" ref="D87:K87" si="46">+D297+D327</f>
        <v>0</v>
      </c>
      <c r="E87" s="25">
        <f t="shared" si="46"/>
        <v>0</v>
      </c>
      <c r="F87" s="25">
        <f t="shared" si="46"/>
        <v>0</v>
      </c>
      <c r="G87" s="25">
        <f t="shared" si="46"/>
        <v>0</v>
      </c>
      <c r="H87" s="25">
        <f t="shared" si="46"/>
        <v>0</v>
      </c>
      <c r="I87" s="25">
        <f t="shared" si="46"/>
        <v>0</v>
      </c>
      <c r="J87" s="25">
        <f t="shared" si="46"/>
        <v>0</v>
      </c>
      <c r="K87" s="25">
        <f t="shared" si="46"/>
        <v>0</v>
      </c>
      <c r="L87" s="37" t="str">
        <f t="shared" si="38"/>
        <v/>
      </c>
      <c r="N87" s="31"/>
      <c r="O87" s="35"/>
    </row>
    <row r="88" spans="1:15">
      <c r="A88" s="21" t="s">
        <v>24</v>
      </c>
      <c r="B88" s="22">
        <f t="shared" si="35"/>
        <v>0</v>
      </c>
      <c r="C88" s="22">
        <f t="shared" si="35"/>
        <v>0</v>
      </c>
      <c r="D88" s="22">
        <f t="shared" ref="D88:K88" si="47">+D89+D90</f>
        <v>0</v>
      </c>
      <c r="E88" s="22">
        <f t="shared" si="47"/>
        <v>0</v>
      </c>
      <c r="F88" s="22">
        <f t="shared" si="47"/>
        <v>0</v>
      </c>
      <c r="G88" s="22">
        <f t="shared" si="47"/>
        <v>0</v>
      </c>
      <c r="H88" s="22">
        <f t="shared" si="47"/>
        <v>0</v>
      </c>
      <c r="I88" s="22">
        <f t="shared" si="47"/>
        <v>0</v>
      </c>
      <c r="J88" s="22">
        <f t="shared" si="47"/>
        <v>0</v>
      </c>
      <c r="K88" s="22">
        <f t="shared" si="47"/>
        <v>0</v>
      </c>
      <c r="L88" s="23" t="str">
        <f t="shared" si="38"/>
        <v/>
      </c>
      <c r="N88" s="31"/>
      <c r="O88" s="35"/>
    </row>
    <row r="89" spans="1:15">
      <c r="A89" s="28" t="s">
        <v>25</v>
      </c>
      <c r="B89" s="25">
        <f t="shared" si="35"/>
        <v>0</v>
      </c>
      <c r="C89" s="25">
        <f t="shared" si="35"/>
        <v>0</v>
      </c>
      <c r="D89" s="25">
        <f t="shared" ref="D89:K89" si="48">+D299+D329</f>
        <v>0</v>
      </c>
      <c r="E89" s="25">
        <f t="shared" si="48"/>
        <v>0</v>
      </c>
      <c r="F89" s="25">
        <f t="shared" si="48"/>
        <v>0</v>
      </c>
      <c r="G89" s="25">
        <f t="shared" si="48"/>
        <v>0</v>
      </c>
      <c r="H89" s="25">
        <f t="shared" si="48"/>
        <v>0</v>
      </c>
      <c r="I89" s="25">
        <f t="shared" si="48"/>
        <v>0</v>
      </c>
      <c r="J89" s="25">
        <f t="shared" si="48"/>
        <v>0</v>
      </c>
      <c r="K89" s="25">
        <f t="shared" si="48"/>
        <v>0</v>
      </c>
      <c r="L89" s="37" t="str">
        <f t="shared" si="38"/>
        <v/>
      </c>
      <c r="N89" s="31"/>
      <c r="O89" s="35"/>
    </row>
    <row r="90" spans="1:15">
      <c r="A90" s="28" t="s">
        <v>26</v>
      </c>
      <c r="B90" s="25">
        <f t="shared" si="35"/>
        <v>0</v>
      </c>
      <c r="C90" s="25">
        <f t="shared" si="35"/>
        <v>0</v>
      </c>
      <c r="D90" s="25">
        <f t="shared" ref="D90:K90" si="49">+D300+D330</f>
        <v>0</v>
      </c>
      <c r="E90" s="25">
        <f t="shared" si="49"/>
        <v>0</v>
      </c>
      <c r="F90" s="25">
        <f t="shared" si="49"/>
        <v>0</v>
      </c>
      <c r="G90" s="25">
        <f t="shared" si="49"/>
        <v>0</v>
      </c>
      <c r="H90" s="25">
        <f t="shared" si="49"/>
        <v>0</v>
      </c>
      <c r="I90" s="25">
        <f t="shared" si="49"/>
        <v>0</v>
      </c>
      <c r="J90" s="25">
        <f t="shared" si="49"/>
        <v>0</v>
      </c>
      <c r="K90" s="25">
        <f t="shared" si="49"/>
        <v>0</v>
      </c>
      <c r="L90" s="37" t="str">
        <f t="shared" si="38"/>
        <v/>
      </c>
      <c r="N90" s="31"/>
      <c r="O90" s="35"/>
    </row>
    <row r="91" spans="1:15">
      <c r="A91" s="21" t="s">
        <v>27</v>
      </c>
      <c r="B91" s="22">
        <f t="shared" si="35"/>
        <v>0</v>
      </c>
      <c r="C91" s="22">
        <f t="shared" si="35"/>
        <v>0</v>
      </c>
      <c r="D91" s="22">
        <f t="shared" ref="D91:K91" si="50">SUM(D92:D95)</f>
        <v>0</v>
      </c>
      <c r="E91" s="22">
        <f t="shared" si="50"/>
        <v>0</v>
      </c>
      <c r="F91" s="22">
        <f t="shared" si="50"/>
        <v>0</v>
      </c>
      <c r="G91" s="22">
        <f t="shared" si="50"/>
        <v>0</v>
      </c>
      <c r="H91" s="22">
        <f t="shared" si="50"/>
        <v>0</v>
      </c>
      <c r="I91" s="22">
        <f t="shared" si="50"/>
        <v>0</v>
      </c>
      <c r="J91" s="22">
        <f t="shared" si="50"/>
        <v>0</v>
      </c>
      <c r="K91" s="22">
        <f t="shared" si="50"/>
        <v>0</v>
      </c>
      <c r="L91" s="23" t="str">
        <f t="shared" si="38"/>
        <v/>
      </c>
      <c r="N91" s="31"/>
      <c r="O91" s="35"/>
    </row>
    <row r="92" spans="1:15" ht="37.5">
      <c r="A92" s="141" t="s">
        <v>120</v>
      </c>
      <c r="B92" s="68">
        <f t="shared" si="35"/>
        <v>0</v>
      </c>
      <c r="C92" s="68">
        <f t="shared" si="35"/>
        <v>0</v>
      </c>
      <c r="D92" s="68">
        <f t="shared" ref="D92:K92" si="51">+D302+D332</f>
        <v>0</v>
      </c>
      <c r="E92" s="68">
        <f t="shared" si="51"/>
        <v>0</v>
      </c>
      <c r="F92" s="68">
        <f t="shared" si="51"/>
        <v>0</v>
      </c>
      <c r="G92" s="68">
        <f t="shared" si="51"/>
        <v>0</v>
      </c>
      <c r="H92" s="68">
        <f t="shared" si="51"/>
        <v>0</v>
      </c>
      <c r="I92" s="68">
        <f t="shared" si="51"/>
        <v>0</v>
      </c>
      <c r="J92" s="68">
        <f t="shared" si="51"/>
        <v>0</v>
      </c>
      <c r="K92" s="68">
        <f t="shared" si="51"/>
        <v>0</v>
      </c>
      <c r="L92" s="69" t="str">
        <f t="shared" si="38"/>
        <v/>
      </c>
      <c r="N92" s="31"/>
      <c r="O92" s="35"/>
    </row>
    <row r="93" spans="1:15">
      <c r="A93" s="28" t="s">
        <v>29</v>
      </c>
      <c r="B93" s="25">
        <f t="shared" si="35"/>
        <v>0</v>
      </c>
      <c r="C93" s="25">
        <f t="shared" si="35"/>
        <v>0</v>
      </c>
      <c r="D93" s="25">
        <f t="shared" ref="D93:K93" si="52">+D303+D333</f>
        <v>0</v>
      </c>
      <c r="E93" s="25">
        <f t="shared" si="52"/>
        <v>0</v>
      </c>
      <c r="F93" s="25">
        <f t="shared" si="52"/>
        <v>0</v>
      </c>
      <c r="G93" s="25">
        <f t="shared" si="52"/>
        <v>0</v>
      </c>
      <c r="H93" s="25">
        <f t="shared" si="52"/>
        <v>0</v>
      </c>
      <c r="I93" s="25">
        <f t="shared" si="52"/>
        <v>0</v>
      </c>
      <c r="J93" s="25">
        <f t="shared" si="52"/>
        <v>0</v>
      </c>
      <c r="K93" s="25">
        <f t="shared" si="52"/>
        <v>0</v>
      </c>
      <c r="L93" s="37" t="str">
        <f t="shared" si="38"/>
        <v/>
      </c>
      <c r="N93" s="31"/>
      <c r="O93" s="35"/>
    </row>
    <row r="94" spans="1:15">
      <c r="A94" s="28" t="s">
        <v>30</v>
      </c>
      <c r="B94" s="25">
        <f t="shared" si="35"/>
        <v>0</v>
      </c>
      <c r="C94" s="25">
        <f t="shared" si="35"/>
        <v>0</v>
      </c>
      <c r="D94" s="25">
        <f t="shared" ref="D94:K94" si="53">+D304+D334</f>
        <v>0</v>
      </c>
      <c r="E94" s="25">
        <f t="shared" si="53"/>
        <v>0</v>
      </c>
      <c r="F94" s="25">
        <f t="shared" si="53"/>
        <v>0</v>
      </c>
      <c r="G94" s="25">
        <f t="shared" si="53"/>
        <v>0</v>
      </c>
      <c r="H94" s="25">
        <f t="shared" si="53"/>
        <v>0</v>
      </c>
      <c r="I94" s="25">
        <f t="shared" si="53"/>
        <v>0</v>
      </c>
      <c r="J94" s="25">
        <f t="shared" si="53"/>
        <v>0</v>
      </c>
      <c r="K94" s="25">
        <f t="shared" si="53"/>
        <v>0</v>
      </c>
      <c r="L94" s="37" t="str">
        <f t="shared" si="38"/>
        <v/>
      </c>
      <c r="N94" s="31"/>
      <c r="O94" s="35"/>
    </row>
    <row r="95" spans="1:15" ht="19.5" thickBot="1">
      <c r="A95" s="28" t="s">
        <v>31</v>
      </c>
      <c r="B95" s="25">
        <f t="shared" si="35"/>
        <v>0</v>
      </c>
      <c r="C95" s="25">
        <f t="shared" si="35"/>
        <v>0</v>
      </c>
      <c r="D95" s="25">
        <f t="shared" ref="D95:K95" si="54">+D305+D335</f>
        <v>0</v>
      </c>
      <c r="E95" s="25">
        <f t="shared" si="54"/>
        <v>0</v>
      </c>
      <c r="F95" s="25">
        <f t="shared" si="54"/>
        <v>0</v>
      </c>
      <c r="G95" s="25">
        <f t="shared" si="54"/>
        <v>0</v>
      </c>
      <c r="H95" s="25">
        <f t="shared" si="54"/>
        <v>0</v>
      </c>
      <c r="I95" s="25">
        <f t="shared" si="54"/>
        <v>0</v>
      </c>
      <c r="J95" s="25">
        <f t="shared" si="54"/>
        <v>0</v>
      </c>
      <c r="K95" s="25">
        <f t="shared" si="54"/>
        <v>0</v>
      </c>
      <c r="L95" s="38" t="str">
        <f t="shared" si="38"/>
        <v/>
      </c>
      <c r="N95" s="31"/>
      <c r="O95" s="35"/>
    </row>
    <row r="96" spans="1:15">
      <c r="A96" s="29" t="s">
        <v>32</v>
      </c>
      <c r="B96" s="30">
        <f t="shared" ref="B96:K96" si="55">+B83+B78</f>
        <v>0</v>
      </c>
      <c r="C96" s="30">
        <f t="shared" si="55"/>
        <v>0</v>
      </c>
      <c r="D96" s="30">
        <f t="shared" si="55"/>
        <v>0</v>
      </c>
      <c r="E96" s="30">
        <f t="shared" si="55"/>
        <v>0</v>
      </c>
      <c r="F96" s="30">
        <f t="shared" si="55"/>
        <v>0</v>
      </c>
      <c r="G96" s="30">
        <f t="shared" si="55"/>
        <v>0</v>
      </c>
      <c r="H96" s="30">
        <f t="shared" si="55"/>
        <v>0</v>
      </c>
      <c r="I96" s="30">
        <f t="shared" si="55"/>
        <v>0</v>
      </c>
      <c r="J96" s="30">
        <f t="shared" si="55"/>
        <v>0</v>
      </c>
      <c r="K96" s="30">
        <f t="shared" si="55"/>
        <v>0</v>
      </c>
      <c r="L96" s="39" t="str">
        <f t="shared" si="38"/>
        <v/>
      </c>
      <c r="N96" s="31"/>
      <c r="O96" s="35"/>
    </row>
    <row r="97" spans="1:15">
      <c r="B97" s="33"/>
      <c r="N97" s="31"/>
      <c r="O97" s="35"/>
    </row>
    <row r="98" spans="1:15">
      <c r="A98" s="1"/>
      <c r="B98" s="1"/>
      <c r="C98" s="1"/>
      <c r="D98" s="1"/>
      <c r="E98" s="1"/>
      <c r="F98" s="1"/>
      <c r="G98" s="1"/>
      <c r="H98" s="1"/>
      <c r="I98" s="1"/>
      <c r="J98" s="2"/>
      <c r="K98" s="153" t="s">
        <v>0</v>
      </c>
      <c r="L98" s="153"/>
      <c r="N98" s="31"/>
      <c r="O98" s="35"/>
    </row>
    <row r="99" spans="1:15">
      <c r="A99" s="154" t="s">
        <v>142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N99" s="31"/>
      <c r="O99" s="35"/>
    </row>
    <row r="100" spans="1: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155" t="s">
        <v>1</v>
      </c>
      <c r="L100" s="155"/>
      <c r="N100" s="31"/>
      <c r="O100" s="35"/>
    </row>
    <row r="101" spans="1:15">
      <c r="A101" s="156" t="s">
        <v>36</v>
      </c>
      <c r="B101" s="156"/>
      <c r="C101" s="156"/>
      <c r="D101" s="156"/>
      <c r="E101" s="157" t="s">
        <v>2</v>
      </c>
      <c r="F101" s="157"/>
      <c r="G101" s="157"/>
      <c r="H101" s="157"/>
      <c r="I101" s="157"/>
      <c r="J101" s="157"/>
      <c r="K101" s="157"/>
      <c r="L101" s="158"/>
      <c r="N101" s="31"/>
      <c r="O101" s="35"/>
    </row>
    <row r="102" spans="1:15">
      <c r="A102" s="159" t="s">
        <v>62</v>
      </c>
      <c r="B102" s="160"/>
      <c r="C102" s="160"/>
      <c r="D102" s="161"/>
      <c r="E102" s="162" t="s">
        <v>3</v>
      </c>
      <c r="F102" s="162"/>
      <c r="G102" s="162"/>
      <c r="H102" s="4"/>
      <c r="I102" s="4"/>
      <c r="J102" s="4"/>
      <c r="K102" s="4"/>
      <c r="L102" s="5"/>
      <c r="N102" s="31"/>
      <c r="O102" s="35"/>
    </row>
    <row r="103" spans="1:15">
      <c r="A103" s="6"/>
      <c r="B103" s="7"/>
      <c r="C103" s="7"/>
      <c r="D103" s="8"/>
      <c r="E103" s="150" t="s">
        <v>4</v>
      </c>
      <c r="F103" s="150"/>
      <c r="G103" s="150"/>
      <c r="H103" s="9"/>
      <c r="I103" s="9"/>
      <c r="J103" s="9"/>
      <c r="K103" s="9"/>
      <c r="L103" s="10"/>
      <c r="N103" s="31"/>
      <c r="O103" s="35"/>
    </row>
    <row r="104" spans="1:15">
      <c r="A104" s="11"/>
      <c r="B104" s="12"/>
      <c r="C104" s="12"/>
      <c r="D104" s="12"/>
      <c r="E104" s="13"/>
      <c r="F104" s="13"/>
      <c r="G104" s="13"/>
      <c r="H104" s="14"/>
      <c r="I104" s="14"/>
      <c r="J104" s="14"/>
      <c r="K104" s="14"/>
      <c r="L104" s="15"/>
      <c r="N104" s="31"/>
      <c r="O104" s="35"/>
    </row>
    <row r="105" spans="1:15">
      <c r="A105" s="7" t="s">
        <v>5</v>
      </c>
      <c r="B105" s="7"/>
      <c r="C105" s="7"/>
      <c r="D105" s="7"/>
      <c r="E105" s="9"/>
      <c r="F105" s="9"/>
      <c r="G105" s="9"/>
      <c r="H105" s="9"/>
      <c r="I105" s="9"/>
      <c r="J105" s="9"/>
      <c r="K105" s="9"/>
      <c r="L105" s="9"/>
      <c r="N105" s="31"/>
      <c r="O105" s="35"/>
    </row>
    <row r="106" spans="1:15">
      <c r="A106" s="16" t="s">
        <v>6</v>
      </c>
      <c r="B106" s="151" t="s">
        <v>7</v>
      </c>
      <c r="C106" s="152"/>
      <c r="D106" s="151" t="s">
        <v>8</v>
      </c>
      <c r="E106" s="152"/>
      <c r="F106" s="151" t="s">
        <v>9</v>
      </c>
      <c r="G106" s="152"/>
      <c r="H106" s="151" t="s">
        <v>10</v>
      </c>
      <c r="I106" s="152"/>
      <c r="J106" s="151" t="s">
        <v>11</v>
      </c>
      <c r="K106" s="152"/>
      <c r="L106" s="17" t="s">
        <v>12</v>
      </c>
      <c r="N106" s="31"/>
      <c r="O106" s="35"/>
    </row>
    <row r="107" spans="1:15">
      <c r="A107" s="18"/>
      <c r="B107" s="19" t="s">
        <v>13</v>
      </c>
      <c r="C107" s="19" t="s">
        <v>14</v>
      </c>
      <c r="D107" s="19" t="s">
        <v>13</v>
      </c>
      <c r="E107" s="19" t="s">
        <v>14</v>
      </c>
      <c r="F107" s="19" t="s">
        <v>13</v>
      </c>
      <c r="G107" s="19" t="s">
        <v>14</v>
      </c>
      <c r="H107" s="19" t="s">
        <v>13</v>
      </c>
      <c r="I107" s="19" t="s">
        <v>14</v>
      </c>
      <c r="J107" s="19" t="s">
        <v>13</v>
      </c>
      <c r="K107" s="19" t="s">
        <v>14</v>
      </c>
      <c r="L107" s="20" t="s">
        <v>15</v>
      </c>
      <c r="N107" s="31"/>
      <c r="O107" s="35"/>
    </row>
    <row r="108" spans="1:15">
      <c r="A108" s="21" t="s">
        <v>16</v>
      </c>
      <c r="B108" s="22">
        <f t="shared" ref="B108:C125" si="56">+D108+F108+H108+J108</f>
        <v>0</v>
      </c>
      <c r="C108" s="22">
        <f t="shared" si="56"/>
        <v>0</v>
      </c>
      <c r="D108" s="22">
        <f t="shared" ref="D108:K108" si="57">SUM(D109:D111)</f>
        <v>0</v>
      </c>
      <c r="E108" s="22">
        <f t="shared" si="57"/>
        <v>0</v>
      </c>
      <c r="F108" s="22">
        <f t="shared" si="57"/>
        <v>0</v>
      </c>
      <c r="G108" s="22">
        <f t="shared" si="57"/>
        <v>0</v>
      </c>
      <c r="H108" s="22">
        <f t="shared" si="57"/>
        <v>0</v>
      </c>
      <c r="I108" s="22">
        <f t="shared" si="57"/>
        <v>0</v>
      </c>
      <c r="J108" s="22">
        <f t="shared" si="57"/>
        <v>0</v>
      </c>
      <c r="K108" s="22">
        <f t="shared" si="57"/>
        <v>0</v>
      </c>
      <c r="L108" s="23" t="str">
        <f>IF(C108&gt;0,FIXED(C108/B108*100,2),"")</f>
        <v/>
      </c>
      <c r="N108" s="31"/>
      <c r="O108" s="35"/>
    </row>
    <row r="109" spans="1:15">
      <c r="A109" s="24" t="s">
        <v>17</v>
      </c>
      <c r="B109" s="25">
        <f t="shared" si="56"/>
        <v>0</v>
      </c>
      <c r="C109" s="25">
        <f t="shared" si="56"/>
        <v>0</v>
      </c>
      <c r="D109" s="25">
        <f>+D349</f>
        <v>0</v>
      </c>
      <c r="E109" s="25">
        <f t="shared" ref="E109:K111" si="58">+E349</f>
        <v>0</v>
      </c>
      <c r="F109" s="25">
        <f t="shared" si="58"/>
        <v>0</v>
      </c>
      <c r="G109" s="25">
        <f t="shared" si="58"/>
        <v>0</v>
      </c>
      <c r="H109" s="25">
        <f t="shared" si="58"/>
        <v>0</v>
      </c>
      <c r="I109" s="25">
        <f t="shared" si="58"/>
        <v>0</v>
      </c>
      <c r="J109" s="25">
        <f t="shared" si="58"/>
        <v>0</v>
      </c>
      <c r="K109" s="25">
        <f t="shared" si="58"/>
        <v>0</v>
      </c>
      <c r="L109" s="37" t="str">
        <f t="shared" ref="L109:L126" si="59">IF(C109&gt;0,FIXED(C109/B109*100,2),"")</f>
        <v/>
      </c>
      <c r="N109" s="31"/>
      <c r="O109" s="35"/>
    </row>
    <row r="110" spans="1:15">
      <c r="A110" s="24" t="s">
        <v>18</v>
      </c>
      <c r="B110" s="25">
        <f t="shared" si="56"/>
        <v>0</v>
      </c>
      <c r="C110" s="25">
        <f t="shared" si="56"/>
        <v>0</v>
      </c>
      <c r="D110" s="25">
        <f>+D350</f>
        <v>0</v>
      </c>
      <c r="E110" s="25">
        <f t="shared" si="58"/>
        <v>0</v>
      </c>
      <c r="F110" s="25">
        <f t="shared" si="58"/>
        <v>0</v>
      </c>
      <c r="G110" s="25">
        <f t="shared" si="58"/>
        <v>0</v>
      </c>
      <c r="H110" s="25">
        <f t="shared" si="58"/>
        <v>0</v>
      </c>
      <c r="I110" s="25">
        <f t="shared" si="58"/>
        <v>0</v>
      </c>
      <c r="J110" s="25">
        <f t="shared" si="58"/>
        <v>0</v>
      </c>
      <c r="K110" s="25">
        <f t="shared" si="58"/>
        <v>0</v>
      </c>
      <c r="L110" s="37" t="str">
        <f t="shared" si="59"/>
        <v/>
      </c>
      <c r="N110" s="31"/>
      <c r="O110" s="35"/>
    </row>
    <row r="111" spans="1:15">
      <c r="A111" s="24" t="s">
        <v>140</v>
      </c>
      <c r="B111" s="25">
        <f t="shared" si="56"/>
        <v>0</v>
      </c>
      <c r="C111" s="25">
        <f t="shared" si="56"/>
        <v>0</v>
      </c>
      <c r="D111" s="25">
        <f>+D351</f>
        <v>0</v>
      </c>
      <c r="E111" s="25">
        <f t="shared" si="58"/>
        <v>0</v>
      </c>
      <c r="F111" s="25">
        <f t="shared" si="58"/>
        <v>0</v>
      </c>
      <c r="G111" s="25">
        <f t="shared" si="58"/>
        <v>0</v>
      </c>
      <c r="H111" s="25">
        <f t="shared" si="58"/>
        <v>0</v>
      </c>
      <c r="I111" s="25">
        <f t="shared" si="58"/>
        <v>0</v>
      </c>
      <c r="J111" s="25">
        <f t="shared" si="58"/>
        <v>0</v>
      </c>
      <c r="K111" s="25">
        <f t="shared" si="58"/>
        <v>0</v>
      </c>
      <c r="L111" s="37" t="str">
        <f t="shared" si="59"/>
        <v/>
      </c>
      <c r="N111" s="31"/>
      <c r="O111" s="35"/>
    </row>
    <row r="112" spans="1:15">
      <c r="A112" s="21" t="s">
        <v>19</v>
      </c>
      <c r="B112" s="22">
        <f t="shared" si="56"/>
        <v>0</v>
      </c>
      <c r="C112" s="22">
        <f t="shared" si="56"/>
        <v>0</v>
      </c>
      <c r="D112" s="22">
        <f t="shared" ref="D112:K112" si="60">+D113</f>
        <v>0</v>
      </c>
      <c r="E112" s="22">
        <f t="shared" si="60"/>
        <v>0</v>
      </c>
      <c r="F112" s="22">
        <f t="shared" si="60"/>
        <v>0</v>
      </c>
      <c r="G112" s="22">
        <f t="shared" si="60"/>
        <v>0</v>
      </c>
      <c r="H112" s="22">
        <f t="shared" si="60"/>
        <v>0</v>
      </c>
      <c r="I112" s="22">
        <f t="shared" si="60"/>
        <v>0</v>
      </c>
      <c r="J112" s="22">
        <f t="shared" si="60"/>
        <v>0</v>
      </c>
      <c r="K112" s="22">
        <f t="shared" si="60"/>
        <v>0</v>
      </c>
      <c r="L112" s="23" t="str">
        <f t="shared" si="59"/>
        <v/>
      </c>
      <c r="N112" s="31"/>
      <c r="O112" s="35"/>
    </row>
    <row r="113" spans="1:15">
      <c r="A113" s="21" t="s">
        <v>20</v>
      </c>
      <c r="B113" s="22">
        <f t="shared" si="56"/>
        <v>0</v>
      </c>
      <c r="C113" s="22">
        <f t="shared" si="56"/>
        <v>0</v>
      </c>
      <c r="D113" s="22">
        <f t="shared" ref="D113:K113" si="61">+D114+D117+D118+D121</f>
        <v>0</v>
      </c>
      <c r="E113" s="22">
        <f t="shared" si="61"/>
        <v>0</v>
      </c>
      <c r="F113" s="22">
        <f t="shared" si="61"/>
        <v>0</v>
      </c>
      <c r="G113" s="22">
        <f t="shared" si="61"/>
        <v>0</v>
      </c>
      <c r="H113" s="22">
        <f t="shared" si="61"/>
        <v>0</v>
      </c>
      <c r="I113" s="22">
        <f t="shared" si="61"/>
        <v>0</v>
      </c>
      <c r="J113" s="22">
        <f t="shared" si="61"/>
        <v>0</v>
      </c>
      <c r="K113" s="22">
        <f t="shared" si="61"/>
        <v>0</v>
      </c>
      <c r="L113" s="23" t="str">
        <f t="shared" si="59"/>
        <v/>
      </c>
      <c r="N113" s="31"/>
      <c r="O113" s="35"/>
    </row>
    <row r="114" spans="1:15">
      <c r="A114" s="21" t="s">
        <v>21</v>
      </c>
      <c r="B114" s="22">
        <f t="shared" si="56"/>
        <v>0</v>
      </c>
      <c r="C114" s="22">
        <f t="shared" si="56"/>
        <v>0</v>
      </c>
      <c r="D114" s="22">
        <f t="shared" ref="D114:K114" si="62">+D115+D116</f>
        <v>0</v>
      </c>
      <c r="E114" s="22">
        <f t="shared" si="62"/>
        <v>0</v>
      </c>
      <c r="F114" s="22">
        <f t="shared" si="62"/>
        <v>0</v>
      </c>
      <c r="G114" s="22">
        <f t="shared" si="62"/>
        <v>0</v>
      </c>
      <c r="H114" s="22">
        <f t="shared" si="62"/>
        <v>0</v>
      </c>
      <c r="I114" s="22">
        <f t="shared" si="62"/>
        <v>0</v>
      </c>
      <c r="J114" s="22">
        <f t="shared" si="62"/>
        <v>0</v>
      </c>
      <c r="K114" s="22">
        <f t="shared" si="62"/>
        <v>0</v>
      </c>
      <c r="L114" s="23" t="str">
        <f t="shared" si="59"/>
        <v/>
      </c>
      <c r="N114" s="31"/>
      <c r="O114" s="35"/>
    </row>
    <row r="115" spans="1:15">
      <c r="A115" s="24" t="s">
        <v>22</v>
      </c>
      <c r="B115" s="25">
        <f t="shared" si="56"/>
        <v>0</v>
      </c>
      <c r="C115" s="25">
        <f t="shared" si="56"/>
        <v>0</v>
      </c>
      <c r="D115" s="25">
        <f>+D355</f>
        <v>0</v>
      </c>
      <c r="E115" s="25">
        <f t="shared" ref="E115:K117" si="63">+E355</f>
        <v>0</v>
      </c>
      <c r="F115" s="25">
        <f t="shared" si="63"/>
        <v>0</v>
      </c>
      <c r="G115" s="25">
        <f t="shared" si="63"/>
        <v>0</v>
      </c>
      <c r="H115" s="25">
        <f t="shared" si="63"/>
        <v>0</v>
      </c>
      <c r="I115" s="25">
        <f t="shared" si="63"/>
        <v>0</v>
      </c>
      <c r="J115" s="25">
        <f t="shared" si="63"/>
        <v>0</v>
      </c>
      <c r="K115" s="25">
        <f t="shared" si="63"/>
        <v>0</v>
      </c>
      <c r="L115" s="37" t="str">
        <f t="shared" si="59"/>
        <v/>
      </c>
      <c r="N115" s="31"/>
      <c r="O115" s="35"/>
    </row>
    <row r="116" spans="1:15">
      <c r="A116" s="26" t="s">
        <v>23</v>
      </c>
      <c r="B116" s="25">
        <f t="shared" si="56"/>
        <v>0</v>
      </c>
      <c r="C116" s="25">
        <f t="shared" si="56"/>
        <v>0</v>
      </c>
      <c r="D116" s="25">
        <f>+D356</f>
        <v>0</v>
      </c>
      <c r="E116" s="25">
        <f t="shared" si="63"/>
        <v>0</v>
      </c>
      <c r="F116" s="25">
        <f t="shared" si="63"/>
        <v>0</v>
      </c>
      <c r="G116" s="25">
        <f t="shared" si="63"/>
        <v>0</v>
      </c>
      <c r="H116" s="25">
        <f t="shared" si="63"/>
        <v>0</v>
      </c>
      <c r="I116" s="25">
        <f t="shared" si="63"/>
        <v>0</v>
      </c>
      <c r="J116" s="25">
        <f t="shared" si="63"/>
        <v>0</v>
      </c>
      <c r="K116" s="25">
        <f t="shared" si="63"/>
        <v>0</v>
      </c>
      <c r="L116" s="37" t="str">
        <f t="shared" si="59"/>
        <v/>
      </c>
      <c r="N116" s="31"/>
      <c r="O116" s="35"/>
    </row>
    <row r="117" spans="1:15">
      <c r="A117" s="24" t="s">
        <v>141</v>
      </c>
      <c r="B117" s="25">
        <f t="shared" si="56"/>
        <v>0</v>
      </c>
      <c r="C117" s="25">
        <f t="shared" si="56"/>
        <v>0</v>
      </c>
      <c r="D117" s="25">
        <f>+D357</f>
        <v>0</v>
      </c>
      <c r="E117" s="25">
        <f t="shared" si="63"/>
        <v>0</v>
      </c>
      <c r="F117" s="25">
        <f t="shared" si="63"/>
        <v>0</v>
      </c>
      <c r="G117" s="25">
        <f t="shared" si="63"/>
        <v>0</v>
      </c>
      <c r="H117" s="25">
        <f t="shared" si="63"/>
        <v>0</v>
      </c>
      <c r="I117" s="25">
        <f t="shared" si="63"/>
        <v>0</v>
      </c>
      <c r="J117" s="25">
        <f t="shared" si="63"/>
        <v>0</v>
      </c>
      <c r="K117" s="25">
        <f t="shared" si="63"/>
        <v>0</v>
      </c>
      <c r="L117" s="37" t="str">
        <f t="shared" si="59"/>
        <v/>
      </c>
      <c r="N117" s="31"/>
      <c r="O117" s="35"/>
    </row>
    <row r="118" spans="1:15">
      <c r="A118" s="21" t="s">
        <v>24</v>
      </c>
      <c r="B118" s="22">
        <f t="shared" si="56"/>
        <v>0</v>
      </c>
      <c r="C118" s="22">
        <f t="shared" si="56"/>
        <v>0</v>
      </c>
      <c r="D118" s="22">
        <f t="shared" ref="D118:K118" si="64">+D119+D120</f>
        <v>0</v>
      </c>
      <c r="E118" s="22">
        <f t="shared" si="64"/>
        <v>0</v>
      </c>
      <c r="F118" s="22">
        <f t="shared" si="64"/>
        <v>0</v>
      </c>
      <c r="G118" s="22">
        <f t="shared" si="64"/>
        <v>0</v>
      </c>
      <c r="H118" s="22">
        <f t="shared" si="64"/>
        <v>0</v>
      </c>
      <c r="I118" s="22">
        <f t="shared" si="64"/>
        <v>0</v>
      </c>
      <c r="J118" s="22">
        <f t="shared" si="64"/>
        <v>0</v>
      </c>
      <c r="K118" s="22">
        <f t="shared" si="64"/>
        <v>0</v>
      </c>
      <c r="L118" s="23" t="str">
        <f t="shared" si="59"/>
        <v/>
      </c>
      <c r="N118" s="31"/>
      <c r="O118" s="35"/>
    </row>
    <row r="119" spans="1:15">
      <c r="A119" s="28" t="s">
        <v>25</v>
      </c>
      <c r="B119" s="25">
        <f t="shared" si="56"/>
        <v>0</v>
      </c>
      <c r="C119" s="25">
        <f t="shared" si="56"/>
        <v>0</v>
      </c>
      <c r="D119" s="25">
        <f>+D359</f>
        <v>0</v>
      </c>
      <c r="E119" s="25">
        <f t="shared" ref="E119:K120" si="65">+E359</f>
        <v>0</v>
      </c>
      <c r="F119" s="25">
        <f t="shared" si="65"/>
        <v>0</v>
      </c>
      <c r="G119" s="25">
        <f t="shared" si="65"/>
        <v>0</v>
      </c>
      <c r="H119" s="25">
        <f t="shared" si="65"/>
        <v>0</v>
      </c>
      <c r="I119" s="25">
        <f t="shared" si="65"/>
        <v>0</v>
      </c>
      <c r="J119" s="25">
        <f t="shared" si="65"/>
        <v>0</v>
      </c>
      <c r="K119" s="25">
        <f t="shared" si="65"/>
        <v>0</v>
      </c>
      <c r="L119" s="37" t="str">
        <f t="shared" si="59"/>
        <v/>
      </c>
      <c r="N119" s="31"/>
      <c r="O119" s="35"/>
    </row>
    <row r="120" spans="1:15">
      <c r="A120" s="28" t="s">
        <v>26</v>
      </c>
      <c r="B120" s="25">
        <f t="shared" si="56"/>
        <v>0</v>
      </c>
      <c r="C120" s="25">
        <f t="shared" si="56"/>
        <v>0</v>
      </c>
      <c r="D120" s="25">
        <f>+D360</f>
        <v>0</v>
      </c>
      <c r="E120" s="25">
        <f t="shared" si="65"/>
        <v>0</v>
      </c>
      <c r="F120" s="25">
        <f t="shared" si="65"/>
        <v>0</v>
      </c>
      <c r="G120" s="25">
        <f t="shared" si="65"/>
        <v>0</v>
      </c>
      <c r="H120" s="25">
        <f t="shared" si="65"/>
        <v>0</v>
      </c>
      <c r="I120" s="25">
        <f t="shared" si="65"/>
        <v>0</v>
      </c>
      <c r="J120" s="25">
        <f t="shared" si="65"/>
        <v>0</v>
      </c>
      <c r="K120" s="25">
        <f t="shared" si="65"/>
        <v>0</v>
      </c>
      <c r="L120" s="37" t="str">
        <f t="shared" si="59"/>
        <v/>
      </c>
      <c r="N120" s="31"/>
      <c r="O120" s="35"/>
    </row>
    <row r="121" spans="1:15">
      <c r="A121" s="21" t="s">
        <v>27</v>
      </c>
      <c r="B121" s="22">
        <f t="shared" si="56"/>
        <v>0</v>
      </c>
      <c r="C121" s="22">
        <f t="shared" si="56"/>
        <v>0</v>
      </c>
      <c r="D121" s="22">
        <f t="shared" ref="D121:K121" si="66">SUM(D122:D125)</f>
        <v>0</v>
      </c>
      <c r="E121" s="22">
        <f t="shared" si="66"/>
        <v>0</v>
      </c>
      <c r="F121" s="22">
        <f t="shared" si="66"/>
        <v>0</v>
      </c>
      <c r="G121" s="22">
        <f t="shared" si="66"/>
        <v>0</v>
      </c>
      <c r="H121" s="22">
        <f t="shared" si="66"/>
        <v>0</v>
      </c>
      <c r="I121" s="22">
        <f t="shared" si="66"/>
        <v>0</v>
      </c>
      <c r="J121" s="22">
        <f t="shared" si="66"/>
        <v>0</v>
      </c>
      <c r="K121" s="22">
        <f t="shared" si="66"/>
        <v>0</v>
      </c>
      <c r="L121" s="23" t="str">
        <f t="shared" si="59"/>
        <v/>
      </c>
      <c r="N121" s="31"/>
      <c r="O121" s="35"/>
    </row>
    <row r="122" spans="1:15">
      <c r="A122" s="51" t="s">
        <v>80</v>
      </c>
      <c r="B122" s="68">
        <f t="shared" si="56"/>
        <v>0</v>
      </c>
      <c r="C122" s="68">
        <f t="shared" si="56"/>
        <v>0</v>
      </c>
      <c r="D122" s="68">
        <f>+D362</f>
        <v>0</v>
      </c>
      <c r="E122" s="68">
        <f t="shared" ref="E122:K125" si="67">+E362</f>
        <v>0</v>
      </c>
      <c r="F122" s="68">
        <f t="shared" si="67"/>
        <v>0</v>
      </c>
      <c r="G122" s="68">
        <f t="shared" si="67"/>
        <v>0</v>
      </c>
      <c r="H122" s="68">
        <f t="shared" si="67"/>
        <v>0</v>
      </c>
      <c r="I122" s="68">
        <f t="shared" si="67"/>
        <v>0</v>
      </c>
      <c r="J122" s="68">
        <f t="shared" si="67"/>
        <v>0</v>
      </c>
      <c r="K122" s="68">
        <f t="shared" si="67"/>
        <v>0</v>
      </c>
      <c r="L122" s="69" t="str">
        <f t="shared" si="59"/>
        <v/>
      </c>
      <c r="N122" s="31"/>
      <c r="O122" s="35"/>
    </row>
    <row r="123" spans="1:15">
      <c r="A123" s="51" t="s">
        <v>29</v>
      </c>
      <c r="B123" s="68">
        <f t="shared" si="56"/>
        <v>0</v>
      </c>
      <c r="C123" s="68">
        <f t="shared" si="56"/>
        <v>0</v>
      </c>
      <c r="D123" s="68">
        <f>+D363</f>
        <v>0</v>
      </c>
      <c r="E123" s="68">
        <f t="shared" si="67"/>
        <v>0</v>
      </c>
      <c r="F123" s="68">
        <f t="shared" si="67"/>
        <v>0</v>
      </c>
      <c r="G123" s="68">
        <f t="shared" si="67"/>
        <v>0</v>
      </c>
      <c r="H123" s="68">
        <f t="shared" si="67"/>
        <v>0</v>
      </c>
      <c r="I123" s="68">
        <f t="shared" si="67"/>
        <v>0</v>
      </c>
      <c r="J123" s="68">
        <f t="shared" si="67"/>
        <v>0</v>
      </c>
      <c r="K123" s="68">
        <f t="shared" si="67"/>
        <v>0</v>
      </c>
      <c r="L123" s="69" t="str">
        <f t="shared" si="59"/>
        <v/>
      </c>
      <c r="N123" s="31"/>
      <c r="O123" s="35"/>
    </row>
    <row r="124" spans="1:15">
      <c r="A124" s="51" t="s">
        <v>30</v>
      </c>
      <c r="B124" s="68">
        <f t="shared" si="56"/>
        <v>0</v>
      </c>
      <c r="C124" s="68">
        <f t="shared" si="56"/>
        <v>0</v>
      </c>
      <c r="D124" s="68">
        <f>+D364</f>
        <v>0</v>
      </c>
      <c r="E124" s="68">
        <f t="shared" si="67"/>
        <v>0</v>
      </c>
      <c r="F124" s="68">
        <f t="shared" si="67"/>
        <v>0</v>
      </c>
      <c r="G124" s="68">
        <f t="shared" si="67"/>
        <v>0</v>
      </c>
      <c r="H124" s="68">
        <f t="shared" si="67"/>
        <v>0</v>
      </c>
      <c r="I124" s="68">
        <f t="shared" si="67"/>
        <v>0</v>
      </c>
      <c r="J124" s="68">
        <f t="shared" si="67"/>
        <v>0</v>
      </c>
      <c r="K124" s="68">
        <f t="shared" si="67"/>
        <v>0</v>
      </c>
      <c r="L124" s="69" t="str">
        <f t="shared" si="59"/>
        <v/>
      </c>
      <c r="N124" s="31"/>
      <c r="O124" s="35"/>
    </row>
    <row r="125" spans="1:15" ht="19.5" thickBot="1">
      <c r="A125" s="51" t="s">
        <v>31</v>
      </c>
      <c r="B125" s="68">
        <f t="shared" si="56"/>
        <v>0</v>
      </c>
      <c r="C125" s="68">
        <f t="shared" si="56"/>
        <v>0</v>
      </c>
      <c r="D125" s="68">
        <f>+D365</f>
        <v>0</v>
      </c>
      <c r="E125" s="68">
        <f t="shared" si="67"/>
        <v>0</v>
      </c>
      <c r="F125" s="68">
        <f t="shared" si="67"/>
        <v>0</v>
      </c>
      <c r="G125" s="68">
        <f t="shared" si="67"/>
        <v>0</v>
      </c>
      <c r="H125" s="68">
        <f t="shared" si="67"/>
        <v>0</v>
      </c>
      <c r="I125" s="68">
        <f t="shared" si="67"/>
        <v>0</v>
      </c>
      <c r="J125" s="68">
        <f t="shared" si="67"/>
        <v>0</v>
      </c>
      <c r="K125" s="68">
        <f t="shared" si="67"/>
        <v>0</v>
      </c>
      <c r="L125" s="70" t="str">
        <f t="shared" si="59"/>
        <v/>
      </c>
      <c r="N125" s="31"/>
      <c r="O125" s="35"/>
    </row>
    <row r="126" spans="1:15">
      <c r="A126" s="29" t="s">
        <v>32</v>
      </c>
      <c r="B126" s="30">
        <f t="shared" ref="B126:K126" si="68">+B113+B108</f>
        <v>0</v>
      </c>
      <c r="C126" s="30">
        <f t="shared" si="68"/>
        <v>0</v>
      </c>
      <c r="D126" s="30">
        <f t="shared" si="68"/>
        <v>0</v>
      </c>
      <c r="E126" s="30">
        <f t="shared" si="68"/>
        <v>0</v>
      </c>
      <c r="F126" s="30">
        <f t="shared" si="68"/>
        <v>0</v>
      </c>
      <c r="G126" s="30">
        <f t="shared" si="68"/>
        <v>0</v>
      </c>
      <c r="H126" s="30">
        <f t="shared" si="68"/>
        <v>0</v>
      </c>
      <c r="I126" s="30">
        <f t="shared" si="68"/>
        <v>0</v>
      </c>
      <c r="J126" s="30">
        <f t="shared" si="68"/>
        <v>0</v>
      </c>
      <c r="K126" s="30">
        <f t="shared" si="68"/>
        <v>0</v>
      </c>
      <c r="L126" s="39" t="str">
        <f t="shared" si="59"/>
        <v/>
      </c>
      <c r="N126" s="31"/>
      <c r="O126" s="35"/>
    </row>
    <row r="127" spans="1:15">
      <c r="B127" s="33"/>
      <c r="N127" s="31"/>
      <c r="O127" s="35"/>
    </row>
    <row r="128" spans="1:15">
      <c r="A128" s="1"/>
      <c r="B128" s="1"/>
      <c r="C128" s="1"/>
      <c r="D128" s="1"/>
      <c r="E128" s="1"/>
      <c r="F128" s="1"/>
      <c r="G128" s="1"/>
      <c r="H128" s="1"/>
      <c r="I128" s="1"/>
      <c r="J128" s="2"/>
      <c r="K128" s="153" t="s">
        <v>0</v>
      </c>
      <c r="L128" s="153"/>
      <c r="N128" s="31"/>
      <c r="O128" s="35"/>
    </row>
    <row r="129" spans="1:15">
      <c r="A129" s="154" t="s">
        <v>142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N129" s="31"/>
      <c r="O129" s="35"/>
    </row>
    <row r="130" spans="1: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55" t="s">
        <v>1</v>
      </c>
      <c r="L130" s="155"/>
      <c r="N130" s="31"/>
      <c r="O130" s="35"/>
    </row>
    <row r="131" spans="1:15">
      <c r="A131" s="156" t="s">
        <v>44</v>
      </c>
      <c r="B131" s="156"/>
      <c r="C131" s="156"/>
      <c r="D131" s="156"/>
      <c r="E131" s="157" t="s">
        <v>2</v>
      </c>
      <c r="F131" s="157"/>
      <c r="G131" s="157"/>
      <c r="H131" s="157"/>
      <c r="I131" s="157"/>
      <c r="J131" s="157"/>
      <c r="K131" s="157"/>
      <c r="L131" s="158"/>
      <c r="N131" s="31"/>
      <c r="O131" s="35"/>
    </row>
    <row r="132" spans="1:15">
      <c r="A132" s="159" t="s">
        <v>62</v>
      </c>
      <c r="B132" s="160"/>
      <c r="C132" s="160"/>
      <c r="D132" s="161"/>
      <c r="E132" s="162" t="s">
        <v>3</v>
      </c>
      <c r="F132" s="162"/>
      <c r="G132" s="162"/>
      <c r="H132" s="4"/>
      <c r="I132" s="4"/>
      <c r="J132" s="4"/>
      <c r="K132" s="4"/>
      <c r="L132" s="5"/>
      <c r="N132" s="31"/>
      <c r="O132" s="35"/>
    </row>
    <row r="133" spans="1:15">
      <c r="A133" s="6"/>
      <c r="B133" s="7"/>
      <c r="C133" s="7"/>
      <c r="D133" s="8"/>
      <c r="E133" s="150" t="s">
        <v>4</v>
      </c>
      <c r="F133" s="150"/>
      <c r="G133" s="150"/>
      <c r="H133" s="9"/>
      <c r="I133" s="9"/>
      <c r="J133" s="9"/>
      <c r="K133" s="9"/>
      <c r="L133" s="10"/>
      <c r="N133" s="31"/>
      <c r="O133" s="35"/>
    </row>
    <row r="134" spans="1:15">
      <c r="A134" s="11"/>
      <c r="B134" s="12"/>
      <c r="C134" s="12"/>
      <c r="D134" s="12"/>
      <c r="E134" s="13"/>
      <c r="F134" s="13"/>
      <c r="G134" s="13"/>
      <c r="H134" s="14"/>
      <c r="I134" s="14"/>
      <c r="J134" s="14"/>
      <c r="K134" s="14"/>
      <c r="L134" s="15"/>
      <c r="N134" s="31"/>
      <c r="O134" s="35"/>
    </row>
    <row r="135" spans="1:15">
      <c r="A135" s="7" t="s">
        <v>5</v>
      </c>
      <c r="B135" s="7"/>
      <c r="C135" s="7"/>
      <c r="D135" s="7"/>
      <c r="E135" s="9"/>
      <c r="F135" s="9"/>
      <c r="G135" s="9"/>
      <c r="H135" s="9"/>
      <c r="I135" s="9"/>
      <c r="J135" s="9"/>
      <c r="K135" s="9"/>
      <c r="L135" s="9"/>
      <c r="N135" s="31"/>
      <c r="O135" s="35"/>
    </row>
    <row r="136" spans="1:15">
      <c r="A136" s="16" t="s">
        <v>6</v>
      </c>
      <c r="B136" s="151" t="s">
        <v>7</v>
      </c>
      <c r="C136" s="152"/>
      <c r="D136" s="151" t="s">
        <v>8</v>
      </c>
      <c r="E136" s="152"/>
      <c r="F136" s="151" t="s">
        <v>9</v>
      </c>
      <c r="G136" s="152"/>
      <c r="H136" s="151" t="s">
        <v>10</v>
      </c>
      <c r="I136" s="152"/>
      <c r="J136" s="151" t="s">
        <v>11</v>
      </c>
      <c r="K136" s="152"/>
      <c r="L136" s="17" t="s">
        <v>12</v>
      </c>
      <c r="N136" s="31"/>
      <c r="O136" s="35"/>
    </row>
    <row r="137" spans="1:15">
      <c r="A137" s="18"/>
      <c r="B137" s="19" t="s">
        <v>13</v>
      </c>
      <c r="C137" s="19" t="s">
        <v>14</v>
      </c>
      <c r="D137" s="19" t="s">
        <v>13</v>
      </c>
      <c r="E137" s="19" t="s">
        <v>14</v>
      </c>
      <c r="F137" s="19" t="s">
        <v>13</v>
      </c>
      <c r="G137" s="19" t="s">
        <v>14</v>
      </c>
      <c r="H137" s="19" t="s">
        <v>13</v>
      </c>
      <c r="I137" s="19" t="s">
        <v>14</v>
      </c>
      <c r="J137" s="19" t="s">
        <v>13</v>
      </c>
      <c r="K137" s="19" t="s">
        <v>14</v>
      </c>
      <c r="L137" s="20" t="s">
        <v>15</v>
      </c>
      <c r="N137" s="31"/>
      <c r="O137" s="35"/>
    </row>
    <row r="138" spans="1:15">
      <c r="A138" s="21" t="s">
        <v>16</v>
      </c>
      <c r="B138" s="22">
        <f t="shared" ref="B138:C155" si="69">+D138+F138+H138+J138</f>
        <v>0</v>
      </c>
      <c r="C138" s="22">
        <f t="shared" si="69"/>
        <v>0</v>
      </c>
      <c r="D138" s="22">
        <f t="shared" ref="D138:K138" si="70">SUM(D139:D141)</f>
        <v>0</v>
      </c>
      <c r="E138" s="22">
        <f t="shared" si="70"/>
        <v>0</v>
      </c>
      <c r="F138" s="22">
        <f t="shared" si="70"/>
        <v>0</v>
      </c>
      <c r="G138" s="22">
        <f t="shared" si="70"/>
        <v>0</v>
      </c>
      <c r="H138" s="22">
        <f t="shared" si="70"/>
        <v>0</v>
      </c>
      <c r="I138" s="22">
        <f t="shared" si="70"/>
        <v>0</v>
      </c>
      <c r="J138" s="22">
        <f t="shared" si="70"/>
        <v>0</v>
      </c>
      <c r="K138" s="22">
        <f t="shared" si="70"/>
        <v>0</v>
      </c>
      <c r="L138" s="23" t="str">
        <f>IF(C138&gt;0,FIXED(C138/B138*100,2),"")</f>
        <v/>
      </c>
      <c r="N138" s="31"/>
      <c r="O138" s="35"/>
    </row>
    <row r="139" spans="1:15">
      <c r="A139" s="24" t="s">
        <v>17</v>
      </c>
      <c r="B139" s="25">
        <f t="shared" si="69"/>
        <v>0</v>
      </c>
      <c r="C139" s="25">
        <f t="shared" si="69"/>
        <v>0</v>
      </c>
      <c r="D139" s="25">
        <f>+D379</f>
        <v>0</v>
      </c>
      <c r="E139" s="25">
        <f t="shared" ref="E139:K141" si="71">+E379</f>
        <v>0</v>
      </c>
      <c r="F139" s="25">
        <f t="shared" si="71"/>
        <v>0</v>
      </c>
      <c r="G139" s="25">
        <f t="shared" si="71"/>
        <v>0</v>
      </c>
      <c r="H139" s="25">
        <f t="shared" si="71"/>
        <v>0</v>
      </c>
      <c r="I139" s="25">
        <f t="shared" si="71"/>
        <v>0</v>
      </c>
      <c r="J139" s="25">
        <f t="shared" si="71"/>
        <v>0</v>
      </c>
      <c r="K139" s="25">
        <f t="shared" si="71"/>
        <v>0</v>
      </c>
      <c r="L139" s="37" t="str">
        <f t="shared" ref="L139:L156" si="72">IF(C139&gt;0,FIXED(C139/B139*100,2),"")</f>
        <v/>
      </c>
      <c r="N139" s="31"/>
      <c r="O139" s="35"/>
    </row>
    <row r="140" spans="1:15">
      <c r="A140" s="24" t="s">
        <v>18</v>
      </c>
      <c r="B140" s="25">
        <f t="shared" si="69"/>
        <v>0</v>
      </c>
      <c r="C140" s="25">
        <f t="shared" si="69"/>
        <v>0</v>
      </c>
      <c r="D140" s="25">
        <f>+D380</f>
        <v>0</v>
      </c>
      <c r="E140" s="25">
        <f t="shared" si="71"/>
        <v>0</v>
      </c>
      <c r="F140" s="25">
        <f t="shared" si="71"/>
        <v>0</v>
      </c>
      <c r="G140" s="25">
        <f t="shared" si="71"/>
        <v>0</v>
      </c>
      <c r="H140" s="25">
        <f t="shared" si="71"/>
        <v>0</v>
      </c>
      <c r="I140" s="25">
        <f t="shared" si="71"/>
        <v>0</v>
      </c>
      <c r="J140" s="25">
        <f t="shared" si="71"/>
        <v>0</v>
      </c>
      <c r="K140" s="25">
        <f t="shared" si="71"/>
        <v>0</v>
      </c>
      <c r="L140" s="37" t="str">
        <f t="shared" si="72"/>
        <v/>
      </c>
      <c r="N140" s="31"/>
      <c r="O140" s="35"/>
    </row>
    <row r="141" spans="1:15">
      <c r="A141" s="24" t="s">
        <v>140</v>
      </c>
      <c r="B141" s="25">
        <f t="shared" si="69"/>
        <v>0</v>
      </c>
      <c r="C141" s="25">
        <f t="shared" si="69"/>
        <v>0</v>
      </c>
      <c r="D141" s="25">
        <f>+D381</f>
        <v>0</v>
      </c>
      <c r="E141" s="25">
        <f t="shared" si="71"/>
        <v>0</v>
      </c>
      <c r="F141" s="25">
        <f t="shared" si="71"/>
        <v>0</v>
      </c>
      <c r="G141" s="25">
        <f t="shared" si="71"/>
        <v>0</v>
      </c>
      <c r="H141" s="25">
        <f t="shared" si="71"/>
        <v>0</v>
      </c>
      <c r="I141" s="25">
        <f t="shared" si="71"/>
        <v>0</v>
      </c>
      <c r="J141" s="25">
        <f t="shared" si="71"/>
        <v>0</v>
      </c>
      <c r="K141" s="25">
        <f t="shared" si="71"/>
        <v>0</v>
      </c>
      <c r="L141" s="37" t="str">
        <f t="shared" si="72"/>
        <v/>
      </c>
      <c r="N141" s="31"/>
      <c r="O141" s="35"/>
    </row>
    <row r="142" spans="1:15">
      <c r="A142" s="21" t="s">
        <v>19</v>
      </c>
      <c r="B142" s="22">
        <f t="shared" si="69"/>
        <v>0</v>
      </c>
      <c r="C142" s="22">
        <f t="shared" si="69"/>
        <v>0</v>
      </c>
      <c r="D142" s="22">
        <f t="shared" ref="D142:K142" si="73">+D143</f>
        <v>0</v>
      </c>
      <c r="E142" s="22">
        <f t="shared" si="73"/>
        <v>0</v>
      </c>
      <c r="F142" s="22">
        <f t="shared" si="73"/>
        <v>0</v>
      </c>
      <c r="G142" s="22">
        <f t="shared" si="73"/>
        <v>0</v>
      </c>
      <c r="H142" s="22">
        <f t="shared" si="73"/>
        <v>0</v>
      </c>
      <c r="I142" s="22">
        <f t="shared" si="73"/>
        <v>0</v>
      </c>
      <c r="J142" s="22">
        <f t="shared" si="73"/>
        <v>0</v>
      </c>
      <c r="K142" s="22">
        <f t="shared" si="73"/>
        <v>0</v>
      </c>
      <c r="L142" s="23" t="str">
        <f t="shared" si="72"/>
        <v/>
      </c>
      <c r="N142" s="31"/>
      <c r="O142" s="35"/>
    </row>
    <row r="143" spans="1:15">
      <c r="A143" s="21" t="s">
        <v>20</v>
      </c>
      <c r="B143" s="22">
        <f t="shared" si="69"/>
        <v>0</v>
      </c>
      <c r="C143" s="22">
        <f t="shared" si="69"/>
        <v>0</v>
      </c>
      <c r="D143" s="22">
        <f t="shared" ref="D143:K143" si="74">+D144+D147+D148+D151</f>
        <v>0</v>
      </c>
      <c r="E143" s="22">
        <f t="shared" si="74"/>
        <v>0</v>
      </c>
      <c r="F143" s="22">
        <f t="shared" si="74"/>
        <v>0</v>
      </c>
      <c r="G143" s="22">
        <f t="shared" si="74"/>
        <v>0</v>
      </c>
      <c r="H143" s="22">
        <f t="shared" si="74"/>
        <v>0</v>
      </c>
      <c r="I143" s="22">
        <f t="shared" si="74"/>
        <v>0</v>
      </c>
      <c r="J143" s="22">
        <f t="shared" si="74"/>
        <v>0</v>
      </c>
      <c r="K143" s="22">
        <f t="shared" si="74"/>
        <v>0</v>
      </c>
      <c r="L143" s="23" t="str">
        <f t="shared" si="72"/>
        <v/>
      </c>
      <c r="N143" s="31"/>
      <c r="O143" s="35"/>
    </row>
    <row r="144" spans="1:15">
      <c r="A144" s="21" t="s">
        <v>21</v>
      </c>
      <c r="B144" s="22">
        <f t="shared" si="69"/>
        <v>0</v>
      </c>
      <c r="C144" s="22">
        <f t="shared" si="69"/>
        <v>0</v>
      </c>
      <c r="D144" s="22">
        <f t="shared" ref="D144:K144" si="75">+D145+D146</f>
        <v>0</v>
      </c>
      <c r="E144" s="22">
        <f t="shared" si="75"/>
        <v>0</v>
      </c>
      <c r="F144" s="22">
        <f t="shared" si="75"/>
        <v>0</v>
      </c>
      <c r="G144" s="22">
        <f t="shared" si="75"/>
        <v>0</v>
      </c>
      <c r="H144" s="22">
        <f t="shared" si="75"/>
        <v>0</v>
      </c>
      <c r="I144" s="22">
        <f t="shared" si="75"/>
        <v>0</v>
      </c>
      <c r="J144" s="22">
        <f t="shared" si="75"/>
        <v>0</v>
      </c>
      <c r="K144" s="22">
        <f t="shared" si="75"/>
        <v>0</v>
      </c>
      <c r="L144" s="23" t="str">
        <f t="shared" si="72"/>
        <v/>
      </c>
      <c r="N144" s="31"/>
      <c r="O144" s="35"/>
    </row>
    <row r="145" spans="1:15">
      <c r="A145" s="24" t="s">
        <v>22</v>
      </c>
      <c r="B145" s="25">
        <f t="shared" si="69"/>
        <v>0</v>
      </c>
      <c r="C145" s="25">
        <f t="shared" si="69"/>
        <v>0</v>
      </c>
      <c r="D145" s="25">
        <f>+D385</f>
        <v>0</v>
      </c>
      <c r="E145" s="25">
        <f t="shared" ref="E145:K147" si="76">+E385</f>
        <v>0</v>
      </c>
      <c r="F145" s="25">
        <f t="shared" si="76"/>
        <v>0</v>
      </c>
      <c r="G145" s="25">
        <f t="shared" si="76"/>
        <v>0</v>
      </c>
      <c r="H145" s="25">
        <f t="shared" si="76"/>
        <v>0</v>
      </c>
      <c r="I145" s="25">
        <f t="shared" si="76"/>
        <v>0</v>
      </c>
      <c r="J145" s="25">
        <f t="shared" si="76"/>
        <v>0</v>
      </c>
      <c r="K145" s="25">
        <f t="shared" si="76"/>
        <v>0</v>
      </c>
      <c r="L145" s="37" t="str">
        <f t="shared" si="72"/>
        <v/>
      </c>
      <c r="N145" s="31"/>
      <c r="O145" s="35"/>
    </row>
    <row r="146" spans="1:15">
      <c r="A146" s="26" t="s">
        <v>23</v>
      </c>
      <c r="B146" s="25">
        <f t="shared" si="69"/>
        <v>0</v>
      </c>
      <c r="C146" s="25">
        <f t="shared" si="69"/>
        <v>0</v>
      </c>
      <c r="D146" s="25">
        <f>+D386</f>
        <v>0</v>
      </c>
      <c r="E146" s="25">
        <f t="shared" si="76"/>
        <v>0</v>
      </c>
      <c r="F146" s="25">
        <f t="shared" si="76"/>
        <v>0</v>
      </c>
      <c r="G146" s="25">
        <f t="shared" si="76"/>
        <v>0</v>
      </c>
      <c r="H146" s="25">
        <f t="shared" si="76"/>
        <v>0</v>
      </c>
      <c r="I146" s="25">
        <f t="shared" si="76"/>
        <v>0</v>
      </c>
      <c r="J146" s="25">
        <f t="shared" si="76"/>
        <v>0</v>
      </c>
      <c r="K146" s="25">
        <f t="shared" si="76"/>
        <v>0</v>
      </c>
      <c r="L146" s="37" t="str">
        <f t="shared" si="72"/>
        <v/>
      </c>
      <c r="N146" s="31"/>
      <c r="O146" s="35"/>
    </row>
    <row r="147" spans="1:15">
      <c r="A147" s="24" t="s">
        <v>141</v>
      </c>
      <c r="B147" s="25">
        <f t="shared" si="69"/>
        <v>0</v>
      </c>
      <c r="C147" s="25">
        <f t="shared" si="69"/>
        <v>0</v>
      </c>
      <c r="D147" s="25">
        <f>+D387</f>
        <v>0</v>
      </c>
      <c r="E147" s="25">
        <f t="shared" si="76"/>
        <v>0</v>
      </c>
      <c r="F147" s="25">
        <f t="shared" si="76"/>
        <v>0</v>
      </c>
      <c r="G147" s="25">
        <f t="shared" si="76"/>
        <v>0</v>
      </c>
      <c r="H147" s="25">
        <f t="shared" si="76"/>
        <v>0</v>
      </c>
      <c r="I147" s="25">
        <f t="shared" si="76"/>
        <v>0</v>
      </c>
      <c r="J147" s="25">
        <f t="shared" si="76"/>
        <v>0</v>
      </c>
      <c r="K147" s="25">
        <f t="shared" si="76"/>
        <v>0</v>
      </c>
      <c r="L147" s="37" t="str">
        <f t="shared" si="72"/>
        <v/>
      </c>
      <c r="N147" s="31"/>
      <c r="O147" s="35"/>
    </row>
    <row r="148" spans="1:15">
      <c r="A148" s="21" t="s">
        <v>24</v>
      </c>
      <c r="B148" s="22">
        <f t="shared" si="69"/>
        <v>0</v>
      </c>
      <c r="C148" s="22">
        <f t="shared" si="69"/>
        <v>0</v>
      </c>
      <c r="D148" s="22">
        <f t="shared" ref="D148:K148" si="77">+D149+D150</f>
        <v>0</v>
      </c>
      <c r="E148" s="22">
        <f t="shared" si="77"/>
        <v>0</v>
      </c>
      <c r="F148" s="22">
        <f t="shared" si="77"/>
        <v>0</v>
      </c>
      <c r="G148" s="22">
        <f t="shared" si="77"/>
        <v>0</v>
      </c>
      <c r="H148" s="22">
        <f t="shared" si="77"/>
        <v>0</v>
      </c>
      <c r="I148" s="22">
        <f t="shared" si="77"/>
        <v>0</v>
      </c>
      <c r="J148" s="22">
        <f t="shared" si="77"/>
        <v>0</v>
      </c>
      <c r="K148" s="22">
        <f t="shared" si="77"/>
        <v>0</v>
      </c>
      <c r="L148" s="23" t="str">
        <f t="shared" si="72"/>
        <v/>
      </c>
      <c r="N148" s="31"/>
      <c r="O148" s="35"/>
    </row>
    <row r="149" spans="1:15">
      <c r="A149" s="28" t="s">
        <v>25</v>
      </c>
      <c r="B149" s="25">
        <f t="shared" si="69"/>
        <v>0</v>
      </c>
      <c r="C149" s="25">
        <f t="shared" si="69"/>
        <v>0</v>
      </c>
      <c r="D149" s="25">
        <f>+D389</f>
        <v>0</v>
      </c>
      <c r="E149" s="25">
        <f t="shared" ref="E149:K150" si="78">+E389</f>
        <v>0</v>
      </c>
      <c r="F149" s="25">
        <f t="shared" si="78"/>
        <v>0</v>
      </c>
      <c r="G149" s="25">
        <f t="shared" si="78"/>
        <v>0</v>
      </c>
      <c r="H149" s="25">
        <f t="shared" si="78"/>
        <v>0</v>
      </c>
      <c r="I149" s="25">
        <f t="shared" si="78"/>
        <v>0</v>
      </c>
      <c r="J149" s="25">
        <f t="shared" si="78"/>
        <v>0</v>
      </c>
      <c r="K149" s="25">
        <f t="shared" si="78"/>
        <v>0</v>
      </c>
      <c r="L149" s="37" t="str">
        <f t="shared" si="72"/>
        <v/>
      </c>
      <c r="N149" s="31"/>
      <c r="O149" s="35"/>
    </row>
    <row r="150" spans="1:15">
      <c r="A150" s="28" t="s">
        <v>26</v>
      </c>
      <c r="B150" s="25">
        <f t="shared" si="69"/>
        <v>0</v>
      </c>
      <c r="C150" s="25">
        <f t="shared" si="69"/>
        <v>0</v>
      </c>
      <c r="D150" s="25">
        <f>+D390</f>
        <v>0</v>
      </c>
      <c r="E150" s="25">
        <f t="shared" si="78"/>
        <v>0</v>
      </c>
      <c r="F150" s="25">
        <f t="shared" si="78"/>
        <v>0</v>
      </c>
      <c r="G150" s="25">
        <f t="shared" si="78"/>
        <v>0</v>
      </c>
      <c r="H150" s="25">
        <f t="shared" si="78"/>
        <v>0</v>
      </c>
      <c r="I150" s="25">
        <f t="shared" si="78"/>
        <v>0</v>
      </c>
      <c r="J150" s="25">
        <f t="shared" si="78"/>
        <v>0</v>
      </c>
      <c r="K150" s="25">
        <f t="shared" si="78"/>
        <v>0</v>
      </c>
      <c r="L150" s="37" t="str">
        <f t="shared" si="72"/>
        <v/>
      </c>
      <c r="N150" s="31"/>
      <c r="O150" s="35"/>
    </row>
    <row r="151" spans="1:15">
      <c r="A151" s="21" t="s">
        <v>27</v>
      </c>
      <c r="B151" s="22">
        <f t="shared" si="69"/>
        <v>0</v>
      </c>
      <c r="C151" s="22">
        <f t="shared" si="69"/>
        <v>0</v>
      </c>
      <c r="D151" s="22">
        <f t="shared" ref="D151:K151" si="79">SUM(D152:D155)</f>
        <v>0</v>
      </c>
      <c r="E151" s="22">
        <f t="shared" si="79"/>
        <v>0</v>
      </c>
      <c r="F151" s="22">
        <f t="shared" si="79"/>
        <v>0</v>
      </c>
      <c r="G151" s="22">
        <f t="shared" si="79"/>
        <v>0</v>
      </c>
      <c r="H151" s="22">
        <f t="shared" si="79"/>
        <v>0</v>
      </c>
      <c r="I151" s="22">
        <f t="shared" si="79"/>
        <v>0</v>
      </c>
      <c r="J151" s="22">
        <f t="shared" si="79"/>
        <v>0</v>
      </c>
      <c r="K151" s="22">
        <f t="shared" si="79"/>
        <v>0</v>
      </c>
      <c r="L151" s="23" t="str">
        <f t="shared" si="72"/>
        <v/>
      </c>
      <c r="N151" s="31"/>
      <c r="O151" s="35"/>
    </row>
    <row r="152" spans="1:15" ht="37.5">
      <c r="A152" s="51" t="s">
        <v>81</v>
      </c>
      <c r="B152" s="68">
        <f t="shared" si="69"/>
        <v>0</v>
      </c>
      <c r="C152" s="68">
        <f t="shared" si="69"/>
        <v>0</v>
      </c>
      <c r="D152" s="68">
        <f>+D392</f>
        <v>0</v>
      </c>
      <c r="E152" s="68">
        <f t="shared" ref="E152:K155" si="80">+E392</f>
        <v>0</v>
      </c>
      <c r="F152" s="68">
        <f t="shared" si="80"/>
        <v>0</v>
      </c>
      <c r="G152" s="68">
        <f t="shared" si="80"/>
        <v>0</v>
      </c>
      <c r="H152" s="68">
        <f t="shared" si="80"/>
        <v>0</v>
      </c>
      <c r="I152" s="68">
        <f t="shared" si="80"/>
        <v>0</v>
      </c>
      <c r="J152" s="68">
        <f t="shared" si="80"/>
        <v>0</v>
      </c>
      <c r="K152" s="68">
        <f t="shared" si="80"/>
        <v>0</v>
      </c>
      <c r="L152" s="69" t="str">
        <f t="shared" si="72"/>
        <v/>
      </c>
      <c r="N152" s="31"/>
      <c r="O152" s="35"/>
    </row>
    <row r="153" spans="1:15">
      <c r="A153" s="51" t="s">
        <v>29</v>
      </c>
      <c r="B153" s="68">
        <f t="shared" si="69"/>
        <v>0</v>
      </c>
      <c r="C153" s="68">
        <f t="shared" si="69"/>
        <v>0</v>
      </c>
      <c r="D153" s="68">
        <f>+D393</f>
        <v>0</v>
      </c>
      <c r="E153" s="68">
        <f t="shared" si="80"/>
        <v>0</v>
      </c>
      <c r="F153" s="68">
        <f t="shared" si="80"/>
        <v>0</v>
      </c>
      <c r="G153" s="68">
        <f t="shared" si="80"/>
        <v>0</v>
      </c>
      <c r="H153" s="68">
        <f t="shared" si="80"/>
        <v>0</v>
      </c>
      <c r="I153" s="68">
        <f t="shared" si="80"/>
        <v>0</v>
      </c>
      <c r="J153" s="68">
        <f t="shared" si="80"/>
        <v>0</v>
      </c>
      <c r="K153" s="68">
        <f t="shared" si="80"/>
        <v>0</v>
      </c>
      <c r="L153" s="69" t="str">
        <f t="shared" si="72"/>
        <v/>
      </c>
      <c r="N153" s="31"/>
      <c r="O153" s="35"/>
    </row>
    <row r="154" spans="1:15">
      <c r="A154" s="28" t="s">
        <v>30</v>
      </c>
      <c r="B154" s="25">
        <f t="shared" si="69"/>
        <v>0</v>
      </c>
      <c r="C154" s="25">
        <f t="shared" si="69"/>
        <v>0</v>
      </c>
      <c r="D154" s="25">
        <f>+D394</f>
        <v>0</v>
      </c>
      <c r="E154" s="25">
        <f t="shared" si="80"/>
        <v>0</v>
      </c>
      <c r="F154" s="25">
        <f t="shared" si="80"/>
        <v>0</v>
      </c>
      <c r="G154" s="25">
        <f t="shared" si="80"/>
        <v>0</v>
      </c>
      <c r="H154" s="25">
        <f t="shared" si="80"/>
        <v>0</v>
      </c>
      <c r="I154" s="25">
        <f t="shared" si="80"/>
        <v>0</v>
      </c>
      <c r="J154" s="25">
        <f t="shared" si="80"/>
        <v>0</v>
      </c>
      <c r="K154" s="25">
        <f t="shared" si="80"/>
        <v>0</v>
      </c>
      <c r="L154" s="37" t="str">
        <f t="shared" si="72"/>
        <v/>
      </c>
      <c r="N154" s="31"/>
      <c r="O154" s="35"/>
    </row>
    <row r="155" spans="1:15" ht="19.5" thickBot="1">
      <c r="A155" s="28" t="s">
        <v>31</v>
      </c>
      <c r="B155" s="25">
        <f t="shared" si="69"/>
        <v>0</v>
      </c>
      <c r="C155" s="25">
        <f t="shared" si="69"/>
        <v>0</v>
      </c>
      <c r="D155" s="25">
        <f>+D395</f>
        <v>0</v>
      </c>
      <c r="E155" s="25">
        <f t="shared" si="80"/>
        <v>0</v>
      </c>
      <c r="F155" s="25">
        <f t="shared" si="80"/>
        <v>0</v>
      </c>
      <c r="G155" s="25">
        <f t="shared" si="80"/>
        <v>0</v>
      </c>
      <c r="H155" s="25">
        <f t="shared" si="80"/>
        <v>0</v>
      </c>
      <c r="I155" s="25">
        <f t="shared" si="80"/>
        <v>0</v>
      </c>
      <c r="J155" s="25">
        <f t="shared" si="80"/>
        <v>0</v>
      </c>
      <c r="K155" s="25">
        <f t="shared" si="80"/>
        <v>0</v>
      </c>
      <c r="L155" s="38" t="str">
        <f t="shared" si="72"/>
        <v/>
      </c>
      <c r="N155" s="31"/>
      <c r="O155" s="35"/>
    </row>
    <row r="156" spans="1:15">
      <c r="A156" s="29" t="s">
        <v>32</v>
      </c>
      <c r="B156" s="30">
        <f t="shared" ref="B156:K156" si="81">+B143+B138</f>
        <v>0</v>
      </c>
      <c r="C156" s="30">
        <f t="shared" si="81"/>
        <v>0</v>
      </c>
      <c r="D156" s="30">
        <f t="shared" si="81"/>
        <v>0</v>
      </c>
      <c r="E156" s="30">
        <f t="shared" si="81"/>
        <v>0</v>
      </c>
      <c r="F156" s="30">
        <f t="shared" si="81"/>
        <v>0</v>
      </c>
      <c r="G156" s="30">
        <f t="shared" si="81"/>
        <v>0</v>
      </c>
      <c r="H156" s="30">
        <f t="shared" si="81"/>
        <v>0</v>
      </c>
      <c r="I156" s="30">
        <f t="shared" si="81"/>
        <v>0</v>
      </c>
      <c r="J156" s="30">
        <f t="shared" si="81"/>
        <v>0</v>
      </c>
      <c r="K156" s="30">
        <f t="shared" si="81"/>
        <v>0</v>
      </c>
      <c r="L156" s="39" t="str">
        <f t="shared" si="72"/>
        <v/>
      </c>
      <c r="N156" s="31"/>
      <c r="O156" s="35"/>
    </row>
    <row r="157" spans="1:15" ht="18.75" customHeight="1">
      <c r="B157" s="33"/>
      <c r="N157" s="31"/>
      <c r="O157" s="35"/>
    </row>
    <row r="158" spans="1:15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2"/>
      <c r="K158" s="153" t="s">
        <v>0</v>
      </c>
      <c r="L158" s="153"/>
      <c r="N158" s="31"/>
      <c r="O158" s="35"/>
    </row>
    <row r="159" spans="1:15">
      <c r="A159" s="154" t="s">
        <v>142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N159" s="31"/>
      <c r="O159" s="35"/>
    </row>
    <row r="160" spans="1: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155" t="s">
        <v>1</v>
      </c>
      <c r="L160" s="155"/>
      <c r="N160" s="31"/>
      <c r="O160" s="35"/>
    </row>
    <row r="161" spans="1:15">
      <c r="A161" s="156" t="s">
        <v>34</v>
      </c>
      <c r="B161" s="156"/>
      <c r="C161" s="156"/>
      <c r="D161" s="156"/>
      <c r="E161" s="157" t="s">
        <v>2</v>
      </c>
      <c r="F161" s="157"/>
      <c r="G161" s="157"/>
      <c r="H161" s="157"/>
      <c r="I161" s="157"/>
      <c r="J161" s="157"/>
      <c r="K161" s="157"/>
      <c r="L161" s="158"/>
      <c r="N161" s="31"/>
      <c r="O161" s="35"/>
    </row>
    <row r="162" spans="1:15">
      <c r="A162" s="159" t="s">
        <v>62</v>
      </c>
      <c r="B162" s="160"/>
      <c r="C162" s="160"/>
      <c r="D162" s="161"/>
      <c r="E162" s="162" t="s">
        <v>3</v>
      </c>
      <c r="F162" s="162"/>
      <c r="G162" s="162"/>
      <c r="H162" s="4"/>
      <c r="I162" s="4"/>
      <c r="J162" s="4"/>
      <c r="K162" s="4"/>
      <c r="L162" s="5"/>
      <c r="N162" s="31"/>
      <c r="O162" s="35"/>
    </row>
    <row r="163" spans="1:15">
      <c r="A163" s="6" t="s">
        <v>38</v>
      </c>
      <c r="B163" s="7"/>
      <c r="C163" s="7"/>
      <c r="D163" s="8"/>
      <c r="E163" s="150" t="s">
        <v>4</v>
      </c>
      <c r="F163" s="150"/>
      <c r="G163" s="150"/>
      <c r="H163" s="9"/>
      <c r="I163" s="9"/>
      <c r="J163" s="9"/>
      <c r="K163" s="9"/>
      <c r="L163" s="10"/>
      <c r="N163" s="31"/>
      <c r="O163" s="35"/>
    </row>
    <row r="164" spans="1:15">
      <c r="A164" s="11"/>
      <c r="B164" s="12"/>
      <c r="C164" s="12"/>
      <c r="D164" s="12"/>
      <c r="E164" s="13"/>
      <c r="F164" s="13"/>
      <c r="G164" s="13"/>
      <c r="H164" s="14"/>
      <c r="I164" s="14"/>
      <c r="J164" s="14"/>
      <c r="K164" s="14"/>
      <c r="L164" s="15"/>
      <c r="N164" s="31"/>
      <c r="O164" s="35"/>
    </row>
    <row r="165" spans="1:15">
      <c r="A165" s="7" t="s">
        <v>5</v>
      </c>
      <c r="B165" s="7"/>
      <c r="C165" s="7"/>
      <c r="D165" s="7"/>
      <c r="E165" s="9"/>
      <c r="F165" s="9"/>
      <c r="G165" s="9"/>
      <c r="H165" s="9"/>
      <c r="I165" s="9"/>
      <c r="J165" s="9"/>
      <c r="K165" s="9"/>
      <c r="L165" s="9"/>
      <c r="N165" s="31"/>
      <c r="O165" s="35"/>
    </row>
    <row r="166" spans="1:15">
      <c r="A166" s="16" t="s">
        <v>6</v>
      </c>
      <c r="B166" s="151" t="s">
        <v>7</v>
      </c>
      <c r="C166" s="152"/>
      <c r="D166" s="151" t="s">
        <v>8</v>
      </c>
      <c r="E166" s="152"/>
      <c r="F166" s="151" t="s">
        <v>9</v>
      </c>
      <c r="G166" s="152"/>
      <c r="H166" s="151" t="s">
        <v>10</v>
      </c>
      <c r="I166" s="152"/>
      <c r="J166" s="151" t="s">
        <v>11</v>
      </c>
      <c r="K166" s="152"/>
      <c r="L166" s="17" t="s">
        <v>12</v>
      </c>
      <c r="N166" s="31"/>
      <c r="O166" s="35"/>
    </row>
    <row r="167" spans="1:15">
      <c r="A167" s="18"/>
      <c r="B167" s="19" t="s">
        <v>13</v>
      </c>
      <c r="C167" s="19" t="s">
        <v>14</v>
      </c>
      <c r="D167" s="19" t="s">
        <v>13</v>
      </c>
      <c r="E167" s="19" t="s">
        <v>14</v>
      </c>
      <c r="F167" s="19" t="s">
        <v>13</v>
      </c>
      <c r="G167" s="19" t="s">
        <v>14</v>
      </c>
      <c r="H167" s="19" t="s">
        <v>13</v>
      </c>
      <c r="I167" s="19" t="s">
        <v>14</v>
      </c>
      <c r="J167" s="19" t="s">
        <v>13</v>
      </c>
      <c r="K167" s="19" t="s">
        <v>14</v>
      </c>
      <c r="L167" s="20" t="s">
        <v>15</v>
      </c>
      <c r="N167" s="31"/>
      <c r="O167" s="35"/>
    </row>
    <row r="168" spans="1:15">
      <c r="A168" s="21" t="s">
        <v>16</v>
      </c>
      <c r="B168" s="22">
        <f>+D168+F168+H168+J168</f>
        <v>0</v>
      </c>
      <c r="C168" s="22">
        <f>+E168+G168+I168+K168</f>
        <v>0</v>
      </c>
      <c r="D168" s="22">
        <f t="shared" ref="D168:K168" si="82">SUM(D169:D171)</f>
        <v>0</v>
      </c>
      <c r="E168" s="22">
        <f t="shared" si="82"/>
        <v>0</v>
      </c>
      <c r="F168" s="22">
        <f t="shared" si="82"/>
        <v>0</v>
      </c>
      <c r="G168" s="22">
        <f t="shared" si="82"/>
        <v>0</v>
      </c>
      <c r="H168" s="22">
        <f t="shared" si="82"/>
        <v>0</v>
      </c>
      <c r="I168" s="22">
        <f t="shared" si="82"/>
        <v>0</v>
      </c>
      <c r="J168" s="22">
        <f t="shared" si="82"/>
        <v>0</v>
      </c>
      <c r="K168" s="22">
        <f t="shared" si="82"/>
        <v>0</v>
      </c>
      <c r="L168" s="23" t="str">
        <f>IF(C168&gt;0,FIXED(C168/B168*100,2),"")</f>
        <v/>
      </c>
      <c r="N168" s="31"/>
      <c r="O168" s="35"/>
    </row>
    <row r="169" spans="1:15">
      <c r="A169" s="24" t="s">
        <v>17</v>
      </c>
      <c r="B169" s="25">
        <f t="shared" ref="B169:C185" si="83">+D169+F169+H169+J169</f>
        <v>0</v>
      </c>
      <c r="C169" s="25">
        <f t="shared" si="83"/>
        <v>0</v>
      </c>
      <c r="D169" s="25">
        <f>+ส่วนกลาง!D162+สนอ1!D133</f>
        <v>0</v>
      </c>
      <c r="E169" s="25">
        <f>+ส่วนกลาง!E162+สนอ1!E133</f>
        <v>0</v>
      </c>
      <c r="F169" s="25">
        <f>+ส่วนกลาง!F162+สนอ1!F133</f>
        <v>0</v>
      </c>
      <c r="G169" s="25">
        <f>+ส่วนกลาง!G162+สนอ1!G133</f>
        <v>0</v>
      </c>
      <c r="H169" s="25">
        <f>+ส่วนกลาง!H162+สนอ1!H133</f>
        <v>0</v>
      </c>
      <c r="I169" s="25">
        <f>+ส่วนกลาง!I162+สนอ1!I133</f>
        <v>0</v>
      </c>
      <c r="J169" s="25">
        <f>+ส่วนกลาง!J162+สนอ1!J133</f>
        <v>0</v>
      </c>
      <c r="K169" s="25">
        <f>+ส่วนกลาง!K162+สนอ1!K133</f>
        <v>0</v>
      </c>
      <c r="L169" s="37" t="str">
        <f t="shared" ref="L169:L186" si="84">IF(C169&gt;0,FIXED(C169/B169*100,2),"")</f>
        <v/>
      </c>
      <c r="N169" s="31"/>
      <c r="O169" s="35"/>
    </row>
    <row r="170" spans="1:15">
      <c r="A170" s="24" t="s">
        <v>18</v>
      </c>
      <c r="B170" s="25">
        <f t="shared" si="83"/>
        <v>0</v>
      </c>
      <c r="C170" s="25">
        <f t="shared" si="83"/>
        <v>0</v>
      </c>
      <c r="D170" s="25">
        <f>+ส่วนกลาง!D163+สนอ1!D134</f>
        <v>0</v>
      </c>
      <c r="E170" s="25">
        <f>+ส่วนกลาง!E163+สนอ1!E134</f>
        <v>0</v>
      </c>
      <c r="F170" s="25">
        <f>+ส่วนกลาง!F163+สนอ1!F134</f>
        <v>0</v>
      </c>
      <c r="G170" s="25">
        <f>+ส่วนกลาง!G163+สนอ1!G134</f>
        <v>0</v>
      </c>
      <c r="H170" s="25">
        <f>+ส่วนกลาง!H163+สนอ1!H134</f>
        <v>0</v>
      </c>
      <c r="I170" s="25">
        <f>+ส่วนกลาง!I163+สนอ1!I134</f>
        <v>0</v>
      </c>
      <c r="J170" s="25">
        <f>+ส่วนกลาง!J163+สนอ1!J134</f>
        <v>0</v>
      </c>
      <c r="K170" s="25">
        <f>+ส่วนกลาง!K163+สนอ1!K134</f>
        <v>0</v>
      </c>
      <c r="L170" s="37" t="str">
        <f t="shared" si="84"/>
        <v/>
      </c>
      <c r="N170" s="31"/>
      <c r="O170" s="35"/>
    </row>
    <row r="171" spans="1:15">
      <c r="A171" s="24" t="s">
        <v>140</v>
      </c>
      <c r="B171" s="25">
        <f t="shared" si="83"/>
        <v>0</v>
      </c>
      <c r="C171" s="25">
        <f t="shared" si="83"/>
        <v>0</v>
      </c>
      <c r="D171" s="25">
        <f>+ส่วนกลาง!D164+สนอ1!D135</f>
        <v>0</v>
      </c>
      <c r="E171" s="25">
        <f>+ส่วนกลาง!E164+สนอ1!E135</f>
        <v>0</v>
      </c>
      <c r="F171" s="25">
        <f>+ส่วนกลาง!F164+สนอ1!F135</f>
        <v>0</v>
      </c>
      <c r="G171" s="25">
        <f>+ส่วนกลาง!G164+สนอ1!G135</f>
        <v>0</v>
      </c>
      <c r="H171" s="25">
        <f>+ส่วนกลาง!H164+สนอ1!H135</f>
        <v>0</v>
      </c>
      <c r="I171" s="25">
        <f>+ส่วนกลาง!I164+สนอ1!I135</f>
        <v>0</v>
      </c>
      <c r="J171" s="25">
        <f>+ส่วนกลาง!J164+สนอ1!J135</f>
        <v>0</v>
      </c>
      <c r="K171" s="25">
        <f>+ส่วนกลาง!K164+สนอ1!K135</f>
        <v>0</v>
      </c>
      <c r="L171" s="37" t="str">
        <f t="shared" si="84"/>
        <v/>
      </c>
      <c r="N171" s="31"/>
      <c r="O171" s="35"/>
    </row>
    <row r="172" spans="1:15">
      <c r="A172" s="21" t="s">
        <v>19</v>
      </c>
      <c r="B172" s="22">
        <f t="shared" si="83"/>
        <v>0</v>
      </c>
      <c r="C172" s="22">
        <f t="shared" si="83"/>
        <v>0</v>
      </c>
      <c r="D172" s="22">
        <f t="shared" ref="D172:K172" si="85">+D173</f>
        <v>0</v>
      </c>
      <c r="E172" s="22">
        <f t="shared" si="85"/>
        <v>0</v>
      </c>
      <c r="F172" s="22">
        <f t="shared" si="85"/>
        <v>0</v>
      </c>
      <c r="G172" s="22">
        <f t="shared" si="85"/>
        <v>0</v>
      </c>
      <c r="H172" s="22">
        <f t="shared" si="85"/>
        <v>0</v>
      </c>
      <c r="I172" s="22">
        <f t="shared" si="85"/>
        <v>0</v>
      </c>
      <c r="J172" s="22">
        <f t="shared" si="85"/>
        <v>0</v>
      </c>
      <c r="K172" s="22">
        <f t="shared" si="85"/>
        <v>0</v>
      </c>
      <c r="L172" s="23" t="str">
        <f t="shared" si="84"/>
        <v/>
      </c>
      <c r="N172" s="31"/>
      <c r="O172" s="35"/>
    </row>
    <row r="173" spans="1:15">
      <c r="A173" s="21" t="s">
        <v>20</v>
      </c>
      <c r="B173" s="22">
        <f t="shared" si="83"/>
        <v>0</v>
      </c>
      <c r="C173" s="22">
        <f t="shared" si="83"/>
        <v>0</v>
      </c>
      <c r="D173" s="22">
        <f t="shared" ref="D173:K173" si="86">+D174+D177+D178+D181</f>
        <v>0</v>
      </c>
      <c r="E173" s="22">
        <f t="shared" si="86"/>
        <v>0</v>
      </c>
      <c r="F173" s="22">
        <f t="shared" si="86"/>
        <v>0</v>
      </c>
      <c r="G173" s="22">
        <f t="shared" si="86"/>
        <v>0</v>
      </c>
      <c r="H173" s="22">
        <f t="shared" si="86"/>
        <v>0</v>
      </c>
      <c r="I173" s="22">
        <f t="shared" si="86"/>
        <v>0</v>
      </c>
      <c r="J173" s="22">
        <f t="shared" si="86"/>
        <v>0</v>
      </c>
      <c r="K173" s="22">
        <f t="shared" si="86"/>
        <v>0</v>
      </c>
      <c r="L173" s="23" t="str">
        <f t="shared" si="84"/>
        <v/>
      </c>
      <c r="N173" s="31"/>
      <c r="O173" s="35"/>
    </row>
    <row r="174" spans="1:15">
      <c r="A174" s="21" t="s">
        <v>21</v>
      </c>
      <c r="B174" s="22">
        <f t="shared" si="83"/>
        <v>0</v>
      </c>
      <c r="C174" s="22">
        <f t="shared" si="83"/>
        <v>0</v>
      </c>
      <c r="D174" s="22">
        <f t="shared" ref="D174:K174" si="87">+D175+D176</f>
        <v>0</v>
      </c>
      <c r="E174" s="22">
        <f t="shared" si="87"/>
        <v>0</v>
      </c>
      <c r="F174" s="22">
        <f t="shared" si="87"/>
        <v>0</v>
      </c>
      <c r="G174" s="22">
        <f t="shared" si="87"/>
        <v>0</v>
      </c>
      <c r="H174" s="22">
        <f t="shared" si="87"/>
        <v>0</v>
      </c>
      <c r="I174" s="22">
        <f t="shared" si="87"/>
        <v>0</v>
      </c>
      <c r="J174" s="22">
        <f t="shared" si="87"/>
        <v>0</v>
      </c>
      <c r="K174" s="22">
        <f t="shared" si="87"/>
        <v>0</v>
      </c>
      <c r="L174" s="23" t="str">
        <f t="shared" si="84"/>
        <v/>
      </c>
      <c r="N174" s="31"/>
      <c r="O174" s="35"/>
    </row>
    <row r="175" spans="1:15">
      <c r="A175" s="24" t="s">
        <v>22</v>
      </c>
      <c r="B175" s="25">
        <f t="shared" si="83"/>
        <v>0</v>
      </c>
      <c r="C175" s="25">
        <f t="shared" si="83"/>
        <v>0</v>
      </c>
      <c r="D175" s="25">
        <f>+ส่วนกลาง!D168+สนอ1!D139</f>
        <v>0</v>
      </c>
      <c r="E175" s="25">
        <f>+ส่วนกลาง!E168+สนอ1!E139</f>
        <v>0</v>
      </c>
      <c r="F175" s="25">
        <f>+ส่วนกลาง!F168+สนอ1!F139</f>
        <v>0</v>
      </c>
      <c r="G175" s="25">
        <f>+ส่วนกลาง!G168+สนอ1!G139</f>
        <v>0</v>
      </c>
      <c r="H175" s="25">
        <f>+ส่วนกลาง!H168+สนอ1!H139</f>
        <v>0</v>
      </c>
      <c r="I175" s="25">
        <f>+ส่วนกลาง!I168+สนอ1!I139</f>
        <v>0</v>
      </c>
      <c r="J175" s="25">
        <f>+ส่วนกลาง!J168+สนอ1!J139</f>
        <v>0</v>
      </c>
      <c r="K175" s="25">
        <f>+ส่วนกลาง!K168+สนอ1!K139</f>
        <v>0</v>
      </c>
      <c r="L175" s="37" t="str">
        <f t="shared" si="84"/>
        <v/>
      </c>
      <c r="N175" s="31"/>
      <c r="O175" s="76"/>
    </row>
    <row r="176" spans="1:15">
      <c r="A176" s="26" t="s">
        <v>23</v>
      </c>
      <c r="B176" s="25">
        <f t="shared" si="83"/>
        <v>0</v>
      </c>
      <c r="C176" s="25">
        <f t="shared" si="83"/>
        <v>0</v>
      </c>
      <c r="D176" s="25">
        <f>+ส่วนกลาง!D169+สนอ1!D140</f>
        <v>0</v>
      </c>
      <c r="E176" s="25">
        <f>+ส่วนกลาง!E169+สนอ1!E140</f>
        <v>0</v>
      </c>
      <c r="F176" s="25">
        <f>+ส่วนกลาง!F169+สนอ1!F140</f>
        <v>0</v>
      </c>
      <c r="G176" s="25">
        <f>+ส่วนกลาง!G169+สนอ1!G140</f>
        <v>0</v>
      </c>
      <c r="H176" s="25">
        <f>+ส่วนกลาง!H169+สนอ1!H140</f>
        <v>0</v>
      </c>
      <c r="I176" s="25">
        <f>+ส่วนกลาง!I169+สนอ1!I140</f>
        <v>0</v>
      </c>
      <c r="J176" s="25">
        <f>+ส่วนกลาง!J169+สนอ1!J140</f>
        <v>0</v>
      </c>
      <c r="K176" s="25">
        <f>+ส่วนกลาง!K169+สนอ1!K140</f>
        <v>0</v>
      </c>
      <c r="L176" s="37" t="str">
        <f t="shared" si="84"/>
        <v/>
      </c>
      <c r="N176" s="31"/>
      <c r="O176" s="35"/>
    </row>
    <row r="177" spans="1:15">
      <c r="A177" s="24" t="s">
        <v>141</v>
      </c>
      <c r="B177" s="25">
        <f t="shared" si="83"/>
        <v>0</v>
      </c>
      <c r="C177" s="25">
        <f t="shared" si="83"/>
        <v>0</v>
      </c>
      <c r="D177" s="25">
        <f>+ส่วนกลาง!D170+สนอ1!D141</f>
        <v>0</v>
      </c>
      <c r="E177" s="25">
        <f>+ส่วนกลาง!E170+สนอ1!E141</f>
        <v>0</v>
      </c>
      <c r="F177" s="25">
        <f>+ส่วนกลาง!F170+สนอ1!F141</f>
        <v>0</v>
      </c>
      <c r="G177" s="25">
        <f>+ส่วนกลาง!G170+สนอ1!G141</f>
        <v>0</v>
      </c>
      <c r="H177" s="25">
        <f>+ส่วนกลาง!H170+สนอ1!H141</f>
        <v>0</v>
      </c>
      <c r="I177" s="25">
        <f>+ส่วนกลาง!I170+สนอ1!I141</f>
        <v>0</v>
      </c>
      <c r="J177" s="25">
        <f>+ส่วนกลาง!J170+สนอ1!J141</f>
        <v>0</v>
      </c>
      <c r="K177" s="25">
        <f>+ส่วนกลาง!K170+สนอ1!K141</f>
        <v>0</v>
      </c>
      <c r="L177" s="37" t="str">
        <f t="shared" si="84"/>
        <v/>
      </c>
      <c r="N177" s="31"/>
      <c r="O177" s="35"/>
    </row>
    <row r="178" spans="1:15">
      <c r="A178" s="21" t="s">
        <v>24</v>
      </c>
      <c r="B178" s="22">
        <f t="shared" si="83"/>
        <v>0</v>
      </c>
      <c r="C178" s="22">
        <f t="shared" si="83"/>
        <v>0</v>
      </c>
      <c r="D178" s="22">
        <f t="shared" ref="D178:K178" si="88">+D179+D180</f>
        <v>0</v>
      </c>
      <c r="E178" s="22">
        <f t="shared" si="88"/>
        <v>0</v>
      </c>
      <c r="F178" s="22">
        <f t="shared" si="88"/>
        <v>0</v>
      </c>
      <c r="G178" s="22">
        <f t="shared" si="88"/>
        <v>0</v>
      </c>
      <c r="H178" s="22">
        <f t="shared" si="88"/>
        <v>0</v>
      </c>
      <c r="I178" s="22">
        <f t="shared" si="88"/>
        <v>0</v>
      </c>
      <c r="J178" s="22">
        <f t="shared" si="88"/>
        <v>0</v>
      </c>
      <c r="K178" s="22">
        <f t="shared" si="88"/>
        <v>0</v>
      </c>
      <c r="L178" s="23" t="str">
        <f t="shared" si="84"/>
        <v/>
      </c>
      <c r="N178" s="31"/>
      <c r="O178" s="35"/>
    </row>
    <row r="179" spans="1:15">
      <c r="A179" s="28" t="s">
        <v>25</v>
      </c>
      <c r="B179" s="25">
        <f t="shared" si="83"/>
        <v>0</v>
      </c>
      <c r="C179" s="25">
        <f t="shared" si="83"/>
        <v>0</v>
      </c>
      <c r="D179" s="25">
        <f>+ส่วนกลาง!D172+สนอ1!D143</f>
        <v>0</v>
      </c>
      <c r="E179" s="25">
        <f>+ส่วนกลาง!E172+สนอ1!E143</f>
        <v>0</v>
      </c>
      <c r="F179" s="25">
        <f>+ส่วนกลาง!F172+สนอ1!F143</f>
        <v>0</v>
      </c>
      <c r="G179" s="25">
        <f>+ส่วนกลาง!G172+สนอ1!G143</f>
        <v>0</v>
      </c>
      <c r="H179" s="25">
        <f>+ส่วนกลาง!H172+สนอ1!H143</f>
        <v>0</v>
      </c>
      <c r="I179" s="25">
        <f>+ส่วนกลาง!I172+สนอ1!I143</f>
        <v>0</v>
      </c>
      <c r="J179" s="25">
        <f>+ส่วนกลาง!J172+สนอ1!J143</f>
        <v>0</v>
      </c>
      <c r="K179" s="25">
        <f>+ส่วนกลาง!K172+สนอ1!K143</f>
        <v>0</v>
      </c>
      <c r="L179" s="37" t="str">
        <f t="shared" si="84"/>
        <v/>
      </c>
      <c r="N179" s="31"/>
      <c r="O179" s="35"/>
    </row>
    <row r="180" spans="1:15">
      <c r="A180" s="28" t="s">
        <v>26</v>
      </c>
      <c r="B180" s="25">
        <f t="shared" si="83"/>
        <v>0</v>
      </c>
      <c r="C180" s="25">
        <f t="shared" si="83"/>
        <v>0</v>
      </c>
      <c r="D180" s="25">
        <f>+ส่วนกลาง!D173+สนอ1!D144</f>
        <v>0</v>
      </c>
      <c r="E180" s="25">
        <f>+ส่วนกลาง!E173+สนอ1!E144</f>
        <v>0</v>
      </c>
      <c r="F180" s="25">
        <f>+ส่วนกลาง!F173+สนอ1!F144</f>
        <v>0</v>
      </c>
      <c r="G180" s="25">
        <f>+ส่วนกลาง!G173+สนอ1!G144</f>
        <v>0</v>
      </c>
      <c r="H180" s="25">
        <f>+ส่วนกลาง!H173+สนอ1!H144</f>
        <v>0</v>
      </c>
      <c r="I180" s="25">
        <f>+ส่วนกลาง!I173+สนอ1!I144</f>
        <v>0</v>
      </c>
      <c r="J180" s="25">
        <f>+ส่วนกลาง!J173+สนอ1!J144</f>
        <v>0</v>
      </c>
      <c r="K180" s="25">
        <f>+ส่วนกลาง!K173+สนอ1!K144</f>
        <v>0</v>
      </c>
      <c r="L180" s="37" t="str">
        <f t="shared" si="84"/>
        <v/>
      </c>
      <c r="N180" s="31"/>
      <c r="O180" s="35"/>
    </row>
    <row r="181" spans="1:15">
      <c r="A181" s="21" t="s">
        <v>27</v>
      </c>
      <c r="B181" s="22">
        <f t="shared" si="83"/>
        <v>0</v>
      </c>
      <c r="C181" s="22">
        <f t="shared" si="83"/>
        <v>0</v>
      </c>
      <c r="D181" s="22">
        <f t="shared" ref="D181:K181" si="89">SUM(D182:D185)</f>
        <v>0</v>
      </c>
      <c r="E181" s="22">
        <f t="shared" si="89"/>
        <v>0</v>
      </c>
      <c r="F181" s="22">
        <f t="shared" si="89"/>
        <v>0</v>
      </c>
      <c r="G181" s="22">
        <f t="shared" si="89"/>
        <v>0</v>
      </c>
      <c r="H181" s="22">
        <f t="shared" si="89"/>
        <v>0</v>
      </c>
      <c r="I181" s="22">
        <f t="shared" si="89"/>
        <v>0</v>
      </c>
      <c r="J181" s="22">
        <f t="shared" si="89"/>
        <v>0</v>
      </c>
      <c r="K181" s="22">
        <f t="shared" si="89"/>
        <v>0</v>
      </c>
      <c r="L181" s="23" t="str">
        <f t="shared" si="84"/>
        <v/>
      </c>
      <c r="N181" s="31"/>
      <c r="O181" s="35"/>
    </row>
    <row r="182" spans="1:15">
      <c r="A182" s="28" t="s">
        <v>78</v>
      </c>
      <c r="B182" s="25">
        <f t="shared" si="83"/>
        <v>0</v>
      </c>
      <c r="C182" s="25">
        <f t="shared" si="83"/>
        <v>0</v>
      </c>
      <c r="D182" s="25">
        <f>+ส่วนกลาง!D175+สนอ1!D146</f>
        <v>0</v>
      </c>
      <c r="E182" s="25">
        <f>+ส่วนกลาง!E175+สนอ1!E146</f>
        <v>0</v>
      </c>
      <c r="F182" s="25">
        <f>+ส่วนกลาง!F175+สนอ1!F146</f>
        <v>0</v>
      </c>
      <c r="G182" s="25">
        <f>+ส่วนกลาง!G175+สนอ1!G146</f>
        <v>0</v>
      </c>
      <c r="H182" s="25">
        <f>+ส่วนกลาง!H175+สนอ1!H146</f>
        <v>0</v>
      </c>
      <c r="I182" s="25">
        <f>+ส่วนกลาง!I175+สนอ1!I146</f>
        <v>0</v>
      </c>
      <c r="J182" s="25">
        <f>+ส่วนกลาง!J175+สนอ1!J146</f>
        <v>0</v>
      </c>
      <c r="K182" s="25">
        <f>+ส่วนกลาง!K175+สนอ1!K146</f>
        <v>0</v>
      </c>
      <c r="L182" s="37" t="str">
        <f t="shared" si="84"/>
        <v/>
      </c>
      <c r="N182" s="31"/>
      <c r="O182" s="35"/>
    </row>
    <row r="183" spans="1:15">
      <c r="A183" s="28" t="s">
        <v>29</v>
      </c>
      <c r="B183" s="25">
        <f t="shared" si="83"/>
        <v>0</v>
      </c>
      <c r="C183" s="25">
        <f t="shared" si="83"/>
        <v>0</v>
      </c>
      <c r="D183" s="25">
        <f>+ส่วนกลาง!D176+สนอ1!D147</f>
        <v>0</v>
      </c>
      <c r="E183" s="25">
        <f>+ส่วนกลาง!E176+สนอ1!E147</f>
        <v>0</v>
      </c>
      <c r="F183" s="25">
        <f>+ส่วนกลาง!F176+สนอ1!F147</f>
        <v>0</v>
      </c>
      <c r="G183" s="25">
        <f>+ส่วนกลาง!G176+สนอ1!G147</f>
        <v>0</v>
      </c>
      <c r="H183" s="25">
        <f>+ส่วนกลาง!H176+สนอ1!H147</f>
        <v>0</v>
      </c>
      <c r="I183" s="25">
        <f>+ส่วนกลาง!I176+สนอ1!I147</f>
        <v>0</v>
      </c>
      <c r="J183" s="25">
        <f>+ส่วนกลาง!J176+สนอ1!J147</f>
        <v>0</v>
      </c>
      <c r="K183" s="25">
        <f>+ส่วนกลาง!K176+สนอ1!K147</f>
        <v>0</v>
      </c>
      <c r="L183" s="37" t="str">
        <f t="shared" si="84"/>
        <v/>
      </c>
      <c r="N183" s="31"/>
      <c r="O183" s="35"/>
    </row>
    <row r="184" spans="1:15">
      <c r="A184" s="28" t="s">
        <v>30</v>
      </c>
      <c r="B184" s="25">
        <f t="shared" si="83"/>
        <v>0</v>
      </c>
      <c r="C184" s="25">
        <f t="shared" si="83"/>
        <v>0</v>
      </c>
      <c r="D184" s="25">
        <f>+ส่วนกลาง!D177+สนอ1!D148</f>
        <v>0</v>
      </c>
      <c r="E184" s="25">
        <f>+ส่วนกลาง!E177+สนอ1!E148</f>
        <v>0</v>
      </c>
      <c r="F184" s="25">
        <f>+ส่วนกลาง!F177+สนอ1!F148</f>
        <v>0</v>
      </c>
      <c r="G184" s="25">
        <f>+ส่วนกลาง!G177+สนอ1!G148</f>
        <v>0</v>
      </c>
      <c r="H184" s="25">
        <f>+ส่วนกลาง!H177+สนอ1!H148</f>
        <v>0</v>
      </c>
      <c r="I184" s="25">
        <f>+ส่วนกลาง!I177+สนอ1!I148</f>
        <v>0</v>
      </c>
      <c r="J184" s="25">
        <f>+ส่วนกลาง!J177+สนอ1!J148</f>
        <v>0</v>
      </c>
      <c r="K184" s="25">
        <f>+ส่วนกลาง!K177+สนอ1!K148</f>
        <v>0</v>
      </c>
      <c r="L184" s="37" t="str">
        <f t="shared" si="84"/>
        <v/>
      </c>
      <c r="N184" s="31"/>
      <c r="O184" s="35"/>
    </row>
    <row r="185" spans="1:15" ht="19.5" thickBot="1">
      <c r="A185" s="28" t="s">
        <v>31</v>
      </c>
      <c r="B185" s="25">
        <f t="shared" si="83"/>
        <v>0</v>
      </c>
      <c r="C185" s="25">
        <f t="shared" si="83"/>
        <v>0</v>
      </c>
      <c r="D185" s="25">
        <f>+ส่วนกลาง!D178+สนอ1!D149</f>
        <v>0</v>
      </c>
      <c r="E185" s="25">
        <f>+ส่วนกลาง!E178+สนอ1!E149</f>
        <v>0</v>
      </c>
      <c r="F185" s="25">
        <f>+ส่วนกลาง!F178+สนอ1!F149</f>
        <v>0</v>
      </c>
      <c r="G185" s="25">
        <f>+ส่วนกลาง!G178+สนอ1!G149</f>
        <v>0</v>
      </c>
      <c r="H185" s="25">
        <f>+ส่วนกลาง!H178+สนอ1!H149</f>
        <v>0</v>
      </c>
      <c r="I185" s="25">
        <f>+ส่วนกลาง!I178+สนอ1!I149</f>
        <v>0</v>
      </c>
      <c r="J185" s="25">
        <f>+ส่วนกลาง!J178+สนอ1!J149</f>
        <v>0</v>
      </c>
      <c r="K185" s="25">
        <f>+ส่วนกลาง!K178+สนอ1!K149</f>
        <v>0</v>
      </c>
      <c r="L185" s="38" t="str">
        <f t="shared" si="84"/>
        <v/>
      </c>
      <c r="N185" s="31"/>
      <c r="O185" s="35"/>
    </row>
    <row r="186" spans="1:15">
      <c r="A186" s="29" t="s">
        <v>32</v>
      </c>
      <c r="B186" s="30">
        <f>+B173+B168</f>
        <v>0</v>
      </c>
      <c r="C186" s="30">
        <f>+C173+C168</f>
        <v>0</v>
      </c>
      <c r="D186" s="30">
        <f>+D173+D168</f>
        <v>0</v>
      </c>
      <c r="E186" s="30">
        <f t="shared" ref="E186:K186" si="90">+E173+E168</f>
        <v>0</v>
      </c>
      <c r="F186" s="30">
        <f t="shared" si="90"/>
        <v>0</v>
      </c>
      <c r="G186" s="30">
        <f t="shared" si="90"/>
        <v>0</v>
      </c>
      <c r="H186" s="30">
        <f t="shared" si="90"/>
        <v>0</v>
      </c>
      <c r="I186" s="30">
        <f t="shared" si="90"/>
        <v>0</v>
      </c>
      <c r="J186" s="30">
        <f t="shared" si="90"/>
        <v>0</v>
      </c>
      <c r="K186" s="30">
        <f t="shared" si="90"/>
        <v>0</v>
      </c>
      <c r="L186" s="39" t="str">
        <f t="shared" si="84"/>
        <v/>
      </c>
      <c r="N186" s="31"/>
      <c r="O186" s="35"/>
    </row>
    <row r="187" spans="1:15">
      <c r="B187" s="33"/>
      <c r="N187" s="31"/>
      <c r="O187" s="35"/>
    </row>
    <row r="188" spans="1:15">
      <c r="A188" s="1"/>
      <c r="B188" s="1"/>
      <c r="C188" s="1"/>
      <c r="D188" s="1"/>
      <c r="E188" s="1"/>
      <c r="F188" s="1"/>
      <c r="G188" s="1"/>
      <c r="H188" s="1"/>
      <c r="I188" s="1"/>
      <c r="J188" s="2"/>
      <c r="K188" s="153" t="s">
        <v>0</v>
      </c>
      <c r="L188" s="153"/>
      <c r="N188" s="31"/>
      <c r="O188" s="35"/>
    </row>
    <row r="189" spans="1:15">
      <c r="A189" s="154" t="s">
        <v>142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N189" s="31"/>
      <c r="O189" s="35"/>
    </row>
    <row r="190" spans="1: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155" t="s">
        <v>1</v>
      </c>
      <c r="L190" s="155"/>
      <c r="N190" s="31"/>
      <c r="O190" s="35"/>
    </row>
    <row r="191" spans="1:15">
      <c r="A191" s="156" t="s">
        <v>34</v>
      </c>
      <c r="B191" s="156"/>
      <c r="C191" s="156"/>
      <c r="D191" s="156"/>
      <c r="E191" s="157" t="s">
        <v>2</v>
      </c>
      <c r="F191" s="157"/>
      <c r="G191" s="157"/>
      <c r="H191" s="157"/>
      <c r="I191" s="157"/>
      <c r="J191" s="157"/>
      <c r="K191" s="157"/>
      <c r="L191" s="158"/>
      <c r="N191" s="31"/>
      <c r="O191" s="35"/>
    </row>
    <row r="192" spans="1:15">
      <c r="A192" s="159" t="s">
        <v>62</v>
      </c>
      <c r="B192" s="160"/>
      <c r="C192" s="160"/>
      <c r="D192" s="161"/>
      <c r="E192" s="162" t="s">
        <v>3</v>
      </c>
      <c r="F192" s="162"/>
      <c r="G192" s="162"/>
      <c r="H192" s="4"/>
      <c r="I192" s="4"/>
      <c r="J192" s="4"/>
      <c r="K192" s="4"/>
      <c r="L192" s="5"/>
      <c r="N192" s="31"/>
      <c r="O192" s="35"/>
    </row>
    <row r="193" spans="1:15">
      <c r="A193" s="6" t="s">
        <v>39</v>
      </c>
      <c r="B193" s="7"/>
      <c r="C193" s="7"/>
      <c r="D193" s="8"/>
      <c r="E193" s="150" t="s">
        <v>4</v>
      </c>
      <c r="F193" s="150"/>
      <c r="G193" s="150"/>
      <c r="H193" s="9"/>
      <c r="I193" s="9"/>
      <c r="J193" s="9"/>
      <c r="K193" s="9"/>
      <c r="L193" s="10"/>
      <c r="N193" s="31"/>
      <c r="O193" s="35"/>
    </row>
    <row r="194" spans="1:15">
      <c r="A194" s="11"/>
      <c r="B194" s="12"/>
      <c r="C194" s="12"/>
      <c r="D194" s="12"/>
      <c r="E194" s="13"/>
      <c r="F194" s="13"/>
      <c r="G194" s="13"/>
      <c r="H194" s="14"/>
      <c r="I194" s="14"/>
      <c r="J194" s="14"/>
      <c r="K194" s="14"/>
      <c r="L194" s="15"/>
      <c r="N194" s="31"/>
      <c r="O194" s="35"/>
    </row>
    <row r="195" spans="1:15">
      <c r="A195" s="7" t="s">
        <v>5</v>
      </c>
      <c r="B195" s="7"/>
      <c r="C195" s="7"/>
      <c r="D195" s="7"/>
      <c r="E195" s="9"/>
      <c r="F195" s="9"/>
      <c r="G195" s="9"/>
      <c r="H195" s="9"/>
      <c r="I195" s="9"/>
      <c r="J195" s="9"/>
      <c r="K195" s="9"/>
      <c r="L195" s="9"/>
      <c r="N195" s="31"/>
      <c r="O195" s="35"/>
    </row>
    <row r="196" spans="1:15">
      <c r="A196" s="16" t="s">
        <v>6</v>
      </c>
      <c r="B196" s="151" t="s">
        <v>7</v>
      </c>
      <c r="C196" s="152"/>
      <c r="D196" s="151" t="s">
        <v>8</v>
      </c>
      <c r="E196" s="152"/>
      <c r="F196" s="151" t="s">
        <v>9</v>
      </c>
      <c r="G196" s="152"/>
      <c r="H196" s="151" t="s">
        <v>10</v>
      </c>
      <c r="I196" s="152"/>
      <c r="J196" s="151" t="s">
        <v>11</v>
      </c>
      <c r="K196" s="152"/>
      <c r="L196" s="17" t="s">
        <v>12</v>
      </c>
      <c r="N196" s="31"/>
      <c r="O196" s="35"/>
    </row>
    <row r="197" spans="1:15">
      <c r="A197" s="18"/>
      <c r="B197" s="19" t="s">
        <v>13</v>
      </c>
      <c r="C197" s="19" t="s">
        <v>14</v>
      </c>
      <c r="D197" s="19" t="s">
        <v>13</v>
      </c>
      <c r="E197" s="19" t="s">
        <v>14</v>
      </c>
      <c r="F197" s="19" t="s">
        <v>13</v>
      </c>
      <c r="G197" s="19" t="s">
        <v>14</v>
      </c>
      <c r="H197" s="19" t="s">
        <v>13</v>
      </c>
      <c r="I197" s="19" t="s">
        <v>14</v>
      </c>
      <c r="J197" s="19" t="s">
        <v>13</v>
      </c>
      <c r="K197" s="19" t="s">
        <v>14</v>
      </c>
      <c r="L197" s="20" t="s">
        <v>15</v>
      </c>
      <c r="N197" s="31"/>
      <c r="O197" s="35"/>
    </row>
    <row r="198" spans="1:15">
      <c r="A198" s="21" t="s">
        <v>16</v>
      </c>
      <c r="B198" s="22">
        <f>+D198+F198+H198+J198</f>
        <v>0</v>
      </c>
      <c r="C198" s="22">
        <f>+E198+G198+I198+K198</f>
        <v>0</v>
      </c>
      <c r="D198" s="22">
        <f t="shared" ref="D198:K198" si="91">SUM(D199:D201)</f>
        <v>0</v>
      </c>
      <c r="E198" s="22">
        <f t="shared" si="91"/>
        <v>0</v>
      </c>
      <c r="F198" s="22">
        <f t="shared" si="91"/>
        <v>0</v>
      </c>
      <c r="G198" s="22">
        <f t="shared" si="91"/>
        <v>0</v>
      </c>
      <c r="H198" s="22">
        <f t="shared" si="91"/>
        <v>0</v>
      </c>
      <c r="I198" s="22">
        <f t="shared" si="91"/>
        <v>0</v>
      </c>
      <c r="J198" s="22">
        <f t="shared" si="91"/>
        <v>0</v>
      </c>
      <c r="K198" s="22">
        <f t="shared" si="91"/>
        <v>0</v>
      </c>
      <c r="L198" s="23" t="str">
        <f>IF(C198&gt;0,FIXED(C198/B198*100,2),"")</f>
        <v/>
      </c>
      <c r="N198" s="31"/>
      <c r="O198" s="35"/>
    </row>
    <row r="199" spans="1:15">
      <c r="A199" s="24" t="s">
        <v>17</v>
      </c>
      <c r="B199" s="25">
        <f t="shared" ref="B199:C215" si="92">+D199+F199+H199+J199</f>
        <v>0</v>
      </c>
      <c r="C199" s="25">
        <f t="shared" si="92"/>
        <v>0</v>
      </c>
      <c r="D199" s="25">
        <f>+สนอ1!D163</f>
        <v>0</v>
      </c>
      <c r="E199" s="25">
        <f>+สนอ1!E163</f>
        <v>0</v>
      </c>
      <c r="F199" s="25">
        <f>+สนอ1!F163</f>
        <v>0</v>
      </c>
      <c r="G199" s="25">
        <f>+สนอ1!G163</f>
        <v>0</v>
      </c>
      <c r="H199" s="25">
        <f>+สนอ1!H163</f>
        <v>0</v>
      </c>
      <c r="I199" s="25">
        <f>+สนอ1!I163</f>
        <v>0</v>
      </c>
      <c r="J199" s="25">
        <f>+สนอ1!J163</f>
        <v>0</v>
      </c>
      <c r="K199" s="25">
        <f>+สนอ1!K163</f>
        <v>0</v>
      </c>
      <c r="L199" s="37" t="str">
        <f t="shared" ref="L199:L216" si="93">IF(C199&gt;0,FIXED(C199/B199*100,2),"")</f>
        <v/>
      </c>
      <c r="N199" s="31"/>
      <c r="O199" s="35"/>
    </row>
    <row r="200" spans="1:15">
      <c r="A200" s="24" t="s">
        <v>18</v>
      </c>
      <c r="B200" s="25">
        <f t="shared" si="92"/>
        <v>0</v>
      </c>
      <c r="C200" s="25">
        <f t="shared" si="92"/>
        <v>0</v>
      </c>
      <c r="D200" s="25">
        <f>+สนอ1!D164</f>
        <v>0</v>
      </c>
      <c r="E200" s="25">
        <f>+สนอ1!E164</f>
        <v>0</v>
      </c>
      <c r="F200" s="25">
        <f>+สนอ1!F164</f>
        <v>0</v>
      </c>
      <c r="G200" s="25">
        <f>+สนอ1!G164</f>
        <v>0</v>
      </c>
      <c r="H200" s="25">
        <f>+สนอ1!H164</f>
        <v>0</v>
      </c>
      <c r="I200" s="25">
        <f>+สนอ1!I164</f>
        <v>0</v>
      </c>
      <c r="J200" s="25">
        <f>+สนอ1!J164</f>
        <v>0</v>
      </c>
      <c r="K200" s="25">
        <f>+สนอ1!K164</f>
        <v>0</v>
      </c>
      <c r="L200" s="37" t="str">
        <f t="shared" si="93"/>
        <v/>
      </c>
      <c r="N200" s="31"/>
      <c r="O200" s="35"/>
    </row>
    <row r="201" spans="1:15">
      <c r="A201" s="24" t="s">
        <v>140</v>
      </c>
      <c r="B201" s="25">
        <f t="shared" si="92"/>
        <v>0</v>
      </c>
      <c r="C201" s="25">
        <f t="shared" si="92"/>
        <v>0</v>
      </c>
      <c r="D201" s="25">
        <f>+สนอ1!D165</f>
        <v>0</v>
      </c>
      <c r="E201" s="25">
        <f>+สนอ1!E165</f>
        <v>0</v>
      </c>
      <c r="F201" s="25">
        <f>+สนอ1!F165</f>
        <v>0</v>
      </c>
      <c r="G201" s="25">
        <f>+สนอ1!G165</f>
        <v>0</v>
      </c>
      <c r="H201" s="25">
        <f>+สนอ1!H165</f>
        <v>0</v>
      </c>
      <c r="I201" s="25">
        <f>+สนอ1!I165</f>
        <v>0</v>
      </c>
      <c r="J201" s="25">
        <f>+สนอ1!J165</f>
        <v>0</v>
      </c>
      <c r="K201" s="25">
        <f>+สนอ1!K165</f>
        <v>0</v>
      </c>
      <c r="L201" s="37" t="str">
        <f t="shared" si="93"/>
        <v/>
      </c>
      <c r="N201" s="31"/>
      <c r="O201" s="35"/>
    </row>
    <row r="202" spans="1:15">
      <c r="A202" s="21" t="s">
        <v>19</v>
      </c>
      <c r="B202" s="22">
        <f t="shared" si="92"/>
        <v>0</v>
      </c>
      <c r="C202" s="22">
        <f t="shared" si="92"/>
        <v>0</v>
      </c>
      <c r="D202" s="22">
        <f t="shared" ref="D202:K202" si="94">+D203</f>
        <v>0</v>
      </c>
      <c r="E202" s="22">
        <f t="shared" si="94"/>
        <v>0</v>
      </c>
      <c r="F202" s="22">
        <f t="shared" si="94"/>
        <v>0</v>
      </c>
      <c r="G202" s="22">
        <f t="shared" si="94"/>
        <v>0</v>
      </c>
      <c r="H202" s="22">
        <f t="shared" si="94"/>
        <v>0</v>
      </c>
      <c r="I202" s="22">
        <f t="shared" si="94"/>
        <v>0</v>
      </c>
      <c r="J202" s="22">
        <f t="shared" si="94"/>
        <v>0</v>
      </c>
      <c r="K202" s="22">
        <f t="shared" si="94"/>
        <v>0</v>
      </c>
      <c r="L202" s="23" t="str">
        <f t="shared" si="93"/>
        <v/>
      </c>
      <c r="N202" s="31"/>
      <c r="O202" s="35"/>
    </row>
    <row r="203" spans="1:15">
      <c r="A203" s="21" t="s">
        <v>20</v>
      </c>
      <c r="B203" s="22">
        <f t="shared" si="92"/>
        <v>0</v>
      </c>
      <c r="C203" s="22">
        <f t="shared" si="92"/>
        <v>0</v>
      </c>
      <c r="D203" s="22">
        <f t="shared" ref="D203:K203" si="95">+D204+D207+D208+D211</f>
        <v>0</v>
      </c>
      <c r="E203" s="22">
        <f t="shared" si="95"/>
        <v>0</v>
      </c>
      <c r="F203" s="22">
        <f t="shared" si="95"/>
        <v>0</v>
      </c>
      <c r="G203" s="22">
        <f t="shared" si="95"/>
        <v>0</v>
      </c>
      <c r="H203" s="22">
        <f t="shared" si="95"/>
        <v>0</v>
      </c>
      <c r="I203" s="22">
        <f t="shared" si="95"/>
        <v>0</v>
      </c>
      <c r="J203" s="22">
        <f t="shared" si="95"/>
        <v>0</v>
      </c>
      <c r="K203" s="22">
        <f t="shared" si="95"/>
        <v>0</v>
      </c>
      <c r="L203" s="23" t="str">
        <f t="shared" si="93"/>
        <v/>
      </c>
      <c r="N203" s="31"/>
      <c r="O203" s="35"/>
    </row>
    <row r="204" spans="1:15">
      <c r="A204" s="21" t="s">
        <v>21</v>
      </c>
      <c r="B204" s="22">
        <f t="shared" si="92"/>
        <v>0</v>
      </c>
      <c r="C204" s="22">
        <f t="shared" si="92"/>
        <v>0</v>
      </c>
      <c r="D204" s="22">
        <f t="shared" ref="D204:K204" si="96">+D205+D206</f>
        <v>0</v>
      </c>
      <c r="E204" s="22">
        <f t="shared" si="96"/>
        <v>0</v>
      </c>
      <c r="F204" s="22">
        <f t="shared" si="96"/>
        <v>0</v>
      </c>
      <c r="G204" s="22">
        <f t="shared" si="96"/>
        <v>0</v>
      </c>
      <c r="H204" s="22">
        <f t="shared" si="96"/>
        <v>0</v>
      </c>
      <c r="I204" s="22">
        <f t="shared" si="96"/>
        <v>0</v>
      </c>
      <c r="J204" s="22">
        <f t="shared" si="96"/>
        <v>0</v>
      </c>
      <c r="K204" s="22">
        <f t="shared" si="96"/>
        <v>0</v>
      </c>
      <c r="L204" s="23" t="str">
        <f t="shared" si="93"/>
        <v/>
      </c>
      <c r="N204" s="31"/>
      <c r="O204" s="35"/>
    </row>
    <row r="205" spans="1:15">
      <c r="A205" s="24" t="s">
        <v>22</v>
      </c>
      <c r="B205" s="25">
        <f t="shared" si="92"/>
        <v>0</v>
      </c>
      <c r="C205" s="25">
        <f t="shared" si="92"/>
        <v>0</v>
      </c>
      <c r="D205" s="25">
        <f>+สนอ1!D169</f>
        <v>0</v>
      </c>
      <c r="E205" s="25">
        <f>+สนอ1!E169</f>
        <v>0</v>
      </c>
      <c r="F205" s="25">
        <f>+สนอ1!F169</f>
        <v>0</v>
      </c>
      <c r="G205" s="25">
        <f>+สนอ1!G169</f>
        <v>0</v>
      </c>
      <c r="H205" s="25">
        <f>+สนอ1!H169</f>
        <v>0</v>
      </c>
      <c r="I205" s="25">
        <f>+สนอ1!I169</f>
        <v>0</v>
      </c>
      <c r="J205" s="25">
        <f>+สนอ1!J169</f>
        <v>0</v>
      </c>
      <c r="K205" s="25">
        <f>+สนอ1!K169</f>
        <v>0</v>
      </c>
      <c r="L205" s="37" t="str">
        <f t="shared" si="93"/>
        <v/>
      </c>
      <c r="N205" s="31"/>
      <c r="O205" s="35"/>
    </row>
    <row r="206" spans="1:15">
      <c r="A206" s="26" t="s">
        <v>23</v>
      </c>
      <c r="B206" s="25">
        <f t="shared" si="92"/>
        <v>0</v>
      </c>
      <c r="C206" s="25">
        <f t="shared" si="92"/>
        <v>0</v>
      </c>
      <c r="D206" s="25">
        <f>+สนอ1!D170</f>
        <v>0</v>
      </c>
      <c r="E206" s="25">
        <f>+สนอ1!E170</f>
        <v>0</v>
      </c>
      <c r="F206" s="25">
        <f>+สนอ1!F170</f>
        <v>0</v>
      </c>
      <c r="G206" s="25">
        <f>+สนอ1!G170</f>
        <v>0</v>
      </c>
      <c r="H206" s="25">
        <f>+สนอ1!H170</f>
        <v>0</v>
      </c>
      <c r="I206" s="25">
        <f>+สนอ1!I170</f>
        <v>0</v>
      </c>
      <c r="J206" s="25">
        <f>+สนอ1!J170</f>
        <v>0</v>
      </c>
      <c r="K206" s="25">
        <f>+สนอ1!K170</f>
        <v>0</v>
      </c>
      <c r="L206" s="37" t="str">
        <f t="shared" si="93"/>
        <v/>
      </c>
      <c r="N206" s="31"/>
      <c r="O206" s="35"/>
    </row>
    <row r="207" spans="1:15">
      <c r="A207" s="24" t="s">
        <v>141</v>
      </c>
      <c r="B207" s="25">
        <f t="shared" si="92"/>
        <v>0</v>
      </c>
      <c r="C207" s="25">
        <f t="shared" si="92"/>
        <v>0</v>
      </c>
      <c r="D207" s="25">
        <f>+สนอ1!D171</f>
        <v>0</v>
      </c>
      <c r="E207" s="25">
        <f>+สนอ1!E171</f>
        <v>0</v>
      </c>
      <c r="F207" s="25">
        <f>+สนอ1!F171</f>
        <v>0</v>
      </c>
      <c r="G207" s="25">
        <f>+สนอ1!G171</f>
        <v>0</v>
      </c>
      <c r="H207" s="25">
        <f>+สนอ1!H171</f>
        <v>0</v>
      </c>
      <c r="I207" s="25">
        <f>+สนอ1!I171</f>
        <v>0</v>
      </c>
      <c r="J207" s="25">
        <f>+สนอ1!J171</f>
        <v>0</v>
      </c>
      <c r="K207" s="25">
        <f>+สนอ1!K171</f>
        <v>0</v>
      </c>
      <c r="L207" s="37" t="str">
        <f t="shared" si="93"/>
        <v/>
      </c>
      <c r="N207" s="31"/>
      <c r="O207" s="35"/>
    </row>
    <row r="208" spans="1:15">
      <c r="A208" s="21" t="s">
        <v>24</v>
      </c>
      <c r="B208" s="22">
        <f t="shared" si="92"/>
        <v>0</v>
      </c>
      <c r="C208" s="22">
        <f t="shared" si="92"/>
        <v>0</v>
      </c>
      <c r="D208" s="22">
        <f t="shared" ref="D208:K208" si="97">+D209+D210</f>
        <v>0</v>
      </c>
      <c r="E208" s="22">
        <f t="shared" si="97"/>
        <v>0</v>
      </c>
      <c r="F208" s="22">
        <f t="shared" si="97"/>
        <v>0</v>
      </c>
      <c r="G208" s="22">
        <f t="shared" si="97"/>
        <v>0</v>
      </c>
      <c r="H208" s="22">
        <f t="shared" si="97"/>
        <v>0</v>
      </c>
      <c r="I208" s="22">
        <f t="shared" si="97"/>
        <v>0</v>
      </c>
      <c r="J208" s="22">
        <f t="shared" si="97"/>
        <v>0</v>
      </c>
      <c r="K208" s="22">
        <f t="shared" si="97"/>
        <v>0</v>
      </c>
      <c r="L208" s="23" t="str">
        <f t="shared" si="93"/>
        <v/>
      </c>
      <c r="N208" s="31"/>
      <c r="O208" s="35"/>
    </row>
    <row r="209" spans="1:15">
      <c r="A209" s="28" t="s">
        <v>25</v>
      </c>
      <c r="B209" s="25">
        <f t="shared" si="92"/>
        <v>0</v>
      </c>
      <c r="C209" s="25">
        <f t="shared" si="92"/>
        <v>0</v>
      </c>
      <c r="D209" s="25">
        <f>+สนอ1!D173+ส่วนกลาง!D202</f>
        <v>0</v>
      </c>
      <c r="E209" s="25">
        <f>+สนอ1!E173+ส่วนกลาง!E202</f>
        <v>0</v>
      </c>
      <c r="F209" s="25">
        <f>+สนอ1!F173+ส่วนกลาง!F202</f>
        <v>0</v>
      </c>
      <c r="G209" s="25">
        <f>+สนอ1!G173+ส่วนกลาง!G202</f>
        <v>0</v>
      </c>
      <c r="H209" s="25">
        <f>+สนอ1!H173+ส่วนกลาง!H202</f>
        <v>0</v>
      </c>
      <c r="I209" s="25">
        <f>+สนอ1!I173+ส่วนกลาง!I202</f>
        <v>0</v>
      </c>
      <c r="J209" s="25">
        <f>+สนอ1!J173+ส่วนกลาง!J202</f>
        <v>0</v>
      </c>
      <c r="K209" s="25">
        <f>+สนอ1!K173+ส่วนกลาง!K202</f>
        <v>0</v>
      </c>
      <c r="L209" s="37" t="str">
        <f t="shared" si="93"/>
        <v/>
      </c>
      <c r="N209" s="31"/>
      <c r="O209" s="35"/>
    </row>
    <row r="210" spans="1:15">
      <c r="A210" s="28" t="s">
        <v>26</v>
      </c>
      <c r="B210" s="25">
        <f t="shared" si="92"/>
        <v>0</v>
      </c>
      <c r="C210" s="25">
        <f t="shared" si="92"/>
        <v>0</v>
      </c>
      <c r="D210" s="25">
        <f>+สนอ1!D174</f>
        <v>0</v>
      </c>
      <c r="E210" s="25">
        <f>+สนอ1!E174</f>
        <v>0</v>
      </c>
      <c r="F210" s="25">
        <f>+สนอ1!F174</f>
        <v>0</v>
      </c>
      <c r="G210" s="25">
        <f>+สนอ1!G174</f>
        <v>0</v>
      </c>
      <c r="H210" s="25">
        <f>+สนอ1!H174</f>
        <v>0</v>
      </c>
      <c r="I210" s="25">
        <f>+สนอ1!I174</f>
        <v>0</v>
      </c>
      <c r="J210" s="25">
        <f>+สนอ1!J174</f>
        <v>0</v>
      </c>
      <c r="K210" s="25">
        <f>+สนอ1!K174</f>
        <v>0</v>
      </c>
      <c r="L210" s="37" t="str">
        <f t="shared" si="93"/>
        <v/>
      </c>
      <c r="N210" s="31"/>
      <c r="O210" s="35"/>
    </row>
    <row r="211" spans="1:15">
      <c r="A211" s="21" t="s">
        <v>27</v>
      </c>
      <c r="B211" s="22">
        <f t="shared" si="92"/>
        <v>0</v>
      </c>
      <c r="C211" s="22">
        <f t="shared" si="92"/>
        <v>0</v>
      </c>
      <c r="D211" s="22">
        <f t="shared" ref="D211:K211" si="98">SUM(D212:D215)</f>
        <v>0</v>
      </c>
      <c r="E211" s="22">
        <f t="shared" si="98"/>
        <v>0</v>
      </c>
      <c r="F211" s="22">
        <f t="shared" si="98"/>
        <v>0</v>
      </c>
      <c r="G211" s="22">
        <f t="shared" si="98"/>
        <v>0</v>
      </c>
      <c r="H211" s="22">
        <f t="shared" si="98"/>
        <v>0</v>
      </c>
      <c r="I211" s="22">
        <f t="shared" si="98"/>
        <v>0</v>
      </c>
      <c r="J211" s="22">
        <f t="shared" si="98"/>
        <v>0</v>
      </c>
      <c r="K211" s="22">
        <f t="shared" si="98"/>
        <v>0</v>
      </c>
      <c r="L211" s="23" t="str">
        <f t="shared" si="93"/>
        <v/>
      </c>
      <c r="N211" s="31"/>
      <c r="O211" s="35"/>
    </row>
    <row r="212" spans="1:15">
      <c r="A212" s="28" t="s">
        <v>28</v>
      </c>
      <c r="B212" s="25">
        <f t="shared" si="92"/>
        <v>0</v>
      </c>
      <c r="C212" s="25">
        <f t="shared" si="92"/>
        <v>0</v>
      </c>
      <c r="D212" s="25">
        <f>+สนอ1!D176</f>
        <v>0</v>
      </c>
      <c r="E212" s="25">
        <f>+สนอ1!E176</f>
        <v>0</v>
      </c>
      <c r="F212" s="25">
        <f>+สนอ1!F176</f>
        <v>0</v>
      </c>
      <c r="G212" s="25">
        <f>+สนอ1!G176</f>
        <v>0</v>
      </c>
      <c r="H212" s="25">
        <f>+สนอ1!H176</f>
        <v>0</v>
      </c>
      <c r="I212" s="25">
        <f>+สนอ1!I176</f>
        <v>0</v>
      </c>
      <c r="J212" s="25">
        <f>+สนอ1!J176</f>
        <v>0</v>
      </c>
      <c r="K212" s="25">
        <f>+สนอ1!K176</f>
        <v>0</v>
      </c>
      <c r="L212" s="37" t="str">
        <f t="shared" si="93"/>
        <v/>
      </c>
      <c r="N212" s="31"/>
      <c r="O212" s="35"/>
    </row>
    <row r="213" spans="1:15">
      <c r="A213" s="28" t="s">
        <v>29</v>
      </c>
      <c r="B213" s="25">
        <f t="shared" si="92"/>
        <v>0</v>
      </c>
      <c r="C213" s="25">
        <f t="shared" si="92"/>
        <v>0</v>
      </c>
      <c r="D213" s="25">
        <f>+สนอ1!D177</f>
        <v>0</v>
      </c>
      <c r="E213" s="25">
        <f>+สนอ1!E177</f>
        <v>0</v>
      </c>
      <c r="F213" s="25">
        <f>+สนอ1!F177</f>
        <v>0</v>
      </c>
      <c r="G213" s="25">
        <f>+สนอ1!G177</f>
        <v>0</v>
      </c>
      <c r="H213" s="25">
        <f>+สนอ1!H177</f>
        <v>0</v>
      </c>
      <c r="I213" s="25">
        <f>+สนอ1!I177</f>
        <v>0</v>
      </c>
      <c r="J213" s="25">
        <f>+สนอ1!J177</f>
        <v>0</v>
      </c>
      <c r="K213" s="25">
        <f>+สนอ1!K177</f>
        <v>0</v>
      </c>
      <c r="L213" s="37" t="str">
        <f t="shared" si="93"/>
        <v/>
      </c>
      <c r="N213" s="31"/>
      <c r="O213" s="35"/>
    </row>
    <row r="214" spans="1:15">
      <c r="A214" s="28" t="s">
        <v>30</v>
      </c>
      <c r="B214" s="25">
        <f t="shared" si="92"/>
        <v>0</v>
      </c>
      <c r="C214" s="25">
        <f t="shared" si="92"/>
        <v>0</v>
      </c>
      <c r="D214" s="25">
        <f>+สนอ1!D178</f>
        <v>0</v>
      </c>
      <c r="E214" s="25">
        <f>+สนอ1!E178</f>
        <v>0</v>
      </c>
      <c r="F214" s="25">
        <f>+สนอ1!F178</f>
        <v>0</v>
      </c>
      <c r="G214" s="25">
        <f>+สนอ1!G178</f>
        <v>0</v>
      </c>
      <c r="H214" s="25">
        <f>+สนอ1!H178</f>
        <v>0</v>
      </c>
      <c r="I214" s="25">
        <f>+สนอ1!I178</f>
        <v>0</v>
      </c>
      <c r="J214" s="25">
        <f>+สนอ1!J178</f>
        <v>0</v>
      </c>
      <c r="K214" s="25">
        <f>+สนอ1!K178</f>
        <v>0</v>
      </c>
      <c r="L214" s="37" t="str">
        <f t="shared" si="93"/>
        <v/>
      </c>
      <c r="N214" s="31"/>
      <c r="O214" s="35"/>
    </row>
    <row r="215" spans="1:15" ht="19.5" thickBot="1">
      <c r="A215" s="28" t="s">
        <v>31</v>
      </c>
      <c r="B215" s="25">
        <f t="shared" si="92"/>
        <v>0</v>
      </c>
      <c r="C215" s="25">
        <f t="shared" si="92"/>
        <v>0</v>
      </c>
      <c r="D215" s="25">
        <f>+สนอ1!D179</f>
        <v>0</v>
      </c>
      <c r="E215" s="25">
        <f>+สนอ1!E179</f>
        <v>0</v>
      </c>
      <c r="F215" s="25">
        <f>+สนอ1!F179</f>
        <v>0</v>
      </c>
      <c r="G215" s="25">
        <f>+สนอ1!G179</f>
        <v>0</v>
      </c>
      <c r="H215" s="25">
        <f>+สนอ1!H179</f>
        <v>0</v>
      </c>
      <c r="I215" s="25">
        <f>+สนอ1!I179</f>
        <v>0</v>
      </c>
      <c r="J215" s="25">
        <f>+สนอ1!J179</f>
        <v>0</v>
      </c>
      <c r="K215" s="25">
        <f>+สนอ1!K179</f>
        <v>0</v>
      </c>
      <c r="L215" s="38" t="str">
        <f t="shared" si="93"/>
        <v/>
      </c>
      <c r="N215" s="31"/>
      <c r="O215" s="35"/>
    </row>
    <row r="216" spans="1:15">
      <c r="A216" s="29" t="s">
        <v>32</v>
      </c>
      <c r="B216" s="30">
        <f>+B203+B198</f>
        <v>0</v>
      </c>
      <c r="C216" s="30">
        <f>+C203+C198</f>
        <v>0</v>
      </c>
      <c r="D216" s="30">
        <f>+D203+D198</f>
        <v>0</v>
      </c>
      <c r="E216" s="30">
        <f t="shared" ref="E216:K216" si="99">+E203+E198</f>
        <v>0</v>
      </c>
      <c r="F216" s="30">
        <f t="shared" si="99"/>
        <v>0</v>
      </c>
      <c r="G216" s="30">
        <f t="shared" si="99"/>
        <v>0</v>
      </c>
      <c r="H216" s="30">
        <f t="shared" si="99"/>
        <v>0</v>
      </c>
      <c r="I216" s="30">
        <f t="shared" si="99"/>
        <v>0</v>
      </c>
      <c r="J216" s="30">
        <f t="shared" si="99"/>
        <v>0</v>
      </c>
      <c r="K216" s="30">
        <f t="shared" si="99"/>
        <v>0</v>
      </c>
      <c r="L216" s="39" t="str">
        <f t="shared" si="93"/>
        <v/>
      </c>
      <c r="N216" s="31"/>
      <c r="O216" s="35"/>
    </row>
    <row r="217" spans="1:15">
      <c r="B217" s="33"/>
      <c r="N217" s="31"/>
      <c r="O217" s="35"/>
    </row>
    <row r="218" spans="1:15">
      <c r="A218" s="1"/>
      <c r="B218" s="1"/>
      <c r="C218" s="1"/>
      <c r="D218" s="1"/>
      <c r="E218" s="1"/>
      <c r="F218" s="1"/>
      <c r="G218" s="1"/>
      <c r="H218" s="1"/>
      <c r="I218" s="1"/>
      <c r="J218" s="2"/>
      <c r="K218" s="153" t="s">
        <v>0</v>
      </c>
      <c r="L218" s="153"/>
      <c r="N218" s="31"/>
      <c r="O218" s="35"/>
    </row>
    <row r="219" spans="1:15">
      <c r="A219" s="154" t="s">
        <v>142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N219" s="31"/>
      <c r="O219" s="35"/>
    </row>
    <row r="220" spans="1: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55" t="s">
        <v>1</v>
      </c>
      <c r="L220" s="155"/>
      <c r="N220" s="31"/>
      <c r="O220" s="35"/>
    </row>
    <row r="221" spans="1:15">
      <c r="A221" s="156" t="s">
        <v>34</v>
      </c>
      <c r="B221" s="156"/>
      <c r="C221" s="156"/>
      <c r="D221" s="156"/>
      <c r="E221" s="157" t="s">
        <v>2</v>
      </c>
      <c r="F221" s="157"/>
      <c r="G221" s="157"/>
      <c r="H221" s="157"/>
      <c r="I221" s="157"/>
      <c r="J221" s="157"/>
      <c r="K221" s="157"/>
      <c r="L221" s="158"/>
      <c r="N221" s="31"/>
      <c r="O221" s="35"/>
    </row>
    <row r="222" spans="1:15">
      <c r="A222" s="159" t="s">
        <v>62</v>
      </c>
      <c r="B222" s="160"/>
      <c r="C222" s="160"/>
      <c r="D222" s="161"/>
      <c r="E222" s="162" t="s">
        <v>3</v>
      </c>
      <c r="F222" s="162"/>
      <c r="G222" s="162"/>
      <c r="H222" s="142"/>
      <c r="I222" s="142"/>
      <c r="J222" s="142"/>
      <c r="K222" s="142"/>
      <c r="L222" s="5"/>
      <c r="N222" s="31"/>
      <c r="O222" s="35"/>
    </row>
    <row r="223" spans="1:15">
      <c r="A223" s="6" t="s">
        <v>77</v>
      </c>
      <c r="B223" s="7"/>
      <c r="C223" s="7"/>
      <c r="D223" s="8"/>
      <c r="E223" s="150" t="s">
        <v>4</v>
      </c>
      <c r="F223" s="150"/>
      <c r="G223" s="150"/>
      <c r="H223" s="9"/>
      <c r="I223" s="9"/>
      <c r="J223" s="9"/>
      <c r="K223" s="9"/>
      <c r="L223" s="10"/>
      <c r="N223" s="31"/>
      <c r="O223" s="35"/>
    </row>
    <row r="224" spans="1:15">
      <c r="A224" s="11"/>
      <c r="B224" s="12"/>
      <c r="C224" s="12"/>
      <c r="D224" s="12"/>
      <c r="E224" s="13"/>
      <c r="F224" s="13"/>
      <c r="G224" s="13"/>
      <c r="H224" s="14"/>
      <c r="I224" s="14"/>
      <c r="J224" s="14"/>
      <c r="K224" s="14"/>
      <c r="L224" s="15"/>
      <c r="N224" s="31"/>
      <c r="O224" s="35"/>
    </row>
    <row r="225" spans="1:15">
      <c r="A225" s="7" t="s">
        <v>5</v>
      </c>
      <c r="B225" s="7"/>
      <c r="C225" s="7"/>
      <c r="D225" s="7"/>
      <c r="E225" s="9"/>
      <c r="F225" s="9"/>
      <c r="G225" s="9"/>
      <c r="H225" s="9"/>
      <c r="I225" s="9"/>
      <c r="J225" s="9"/>
      <c r="K225" s="9"/>
      <c r="L225" s="9"/>
      <c r="N225" s="31"/>
      <c r="O225" s="35"/>
    </row>
    <row r="226" spans="1:15">
      <c r="A226" s="16" t="s">
        <v>6</v>
      </c>
      <c r="B226" s="151" t="s">
        <v>7</v>
      </c>
      <c r="C226" s="152"/>
      <c r="D226" s="151" t="s">
        <v>8</v>
      </c>
      <c r="E226" s="152"/>
      <c r="F226" s="151" t="s">
        <v>9</v>
      </c>
      <c r="G226" s="152"/>
      <c r="H226" s="151" t="s">
        <v>10</v>
      </c>
      <c r="I226" s="152"/>
      <c r="J226" s="151" t="s">
        <v>11</v>
      </c>
      <c r="K226" s="152"/>
      <c r="L226" s="17" t="s">
        <v>12</v>
      </c>
      <c r="N226" s="31"/>
      <c r="O226" s="35"/>
    </row>
    <row r="227" spans="1:15">
      <c r="A227" s="18"/>
      <c r="B227" s="19" t="s">
        <v>13</v>
      </c>
      <c r="C227" s="19" t="s">
        <v>14</v>
      </c>
      <c r="D227" s="19" t="s">
        <v>13</v>
      </c>
      <c r="E227" s="19" t="s">
        <v>14</v>
      </c>
      <c r="F227" s="19" t="s">
        <v>13</v>
      </c>
      <c r="G227" s="19" t="s">
        <v>14</v>
      </c>
      <c r="H227" s="19" t="s">
        <v>13</v>
      </c>
      <c r="I227" s="19" t="s">
        <v>14</v>
      </c>
      <c r="J227" s="19" t="s">
        <v>13</v>
      </c>
      <c r="K227" s="19" t="s">
        <v>14</v>
      </c>
      <c r="L227" s="20" t="s">
        <v>15</v>
      </c>
      <c r="N227" s="31"/>
      <c r="O227" s="35"/>
    </row>
    <row r="228" spans="1:15">
      <c r="A228" s="21" t="s">
        <v>16</v>
      </c>
      <c r="B228" s="22">
        <f>+D228+F228+H228+J228</f>
        <v>0</v>
      </c>
      <c r="C228" s="22">
        <f>+E228+G228+I228+K228</f>
        <v>0</v>
      </c>
      <c r="D228" s="22">
        <f t="shared" ref="D228:K228" si="100">SUM(D229:D231)</f>
        <v>0</v>
      </c>
      <c r="E228" s="22">
        <f t="shared" si="100"/>
        <v>0</v>
      </c>
      <c r="F228" s="22">
        <f t="shared" si="100"/>
        <v>0</v>
      </c>
      <c r="G228" s="22">
        <f t="shared" si="100"/>
        <v>0</v>
      </c>
      <c r="H228" s="22">
        <f t="shared" si="100"/>
        <v>0</v>
      </c>
      <c r="I228" s="22">
        <f t="shared" si="100"/>
        <v>0</v>
      </c>
      <c r="J228" s="22">
        <f t="shared" si="100"/>
        <v>0</v>
      </c>
      <c r="K228" s="22">
        <f t="shared" si="100"/>
        <v>0</v>
      </c>
      <c r="L228" s="23" t="str">
        <f>IF(C228&gt;0,FIXED(C228/B228*100,2),"")</f>
        <v/>
      </c>
      <c r="N228" s="31"/>
      <c r="O228" s="35"/>
    </row>
    <row r="229" spans="1:15">
      <c r="A229" s="24" t="s">
        <v>17</v>
      </c>
      <c r="B229" s="25">
        <f t="shared" ref="B229:B245" si="101">+D229+F229+H229+J229</f>
        <v>0</v>
      </c>
      <c r="C229" s="25">
        <f t="shared" ref="C229:C245" si="102">+E229+G229+I229+K229</f>
        <v>0</v>
      </c>
      <c r="D229" s="68">
        <v>0</v>
      </c>
      <c r="E229" s="68">
        <v>0</v>
      </c>
      <c r="F229" s="68">
        <v>0</v>
      </c>
      <c r="G229" s="68">
        <v>0</v>
      </c>
      <c r="H229" s="68">
        <v>0</v>
      </c>
      <c r="I229" s="68">
        <v>0</v>
      </c>
      <c r="J229" s="68">
        <v>0</v>
      </c>
      <c r="K229" s="68">
        <v>0</v>
      </c>
      <c r="L229" s="37" t="str">
        <f t="shared" ref="L229:L246" si="103">IF(C229&gt;0,FIXED(C229/B229*100,2),"")</f>
        <v/>
      </c>
      <c r="N229" s="31"/>
      <c r="O229" s="35"/>
    </row>
    <row r="230" spans="1:15">
      <c r="A230" s="24" t="s">
        <v>18</v>
      </c>
      <c r="B230" s="25">
        <f t="shared" si="101"/>
        <v>0</v>
      </c>
      <c r="C230" s="25">
        <f t="shared" si="102"/>
        <v>0</v>
      </c>
      <c r="D230" s="68">
        <v>0</v>
      </c>
      <c r="E230" s="68">
        <v>0</v>
      </c>
      <c r="F230" s="68">
        <v>0</v>
      </c>
      <c r="G230" s="68">
        <v>0</v>
      </c>
      <c r="H230" s="68">
        <v>0</v>
      </c>
      <c r="I230" s="68">
        <v>0</v>
      </c>
      <c r="J230" s="68">
        <v>0</v>
      </c>
      <c r="K230" s="68">
        <v>0</v>
      </c>
      <c r="L230" s="37" t="str">
        <f t="shared" si="103"/>
        <v/>
      </c>
      <c r="N230" s="31"/>
      <c r="O230" s="35"/>
    </row>
    <row r="231" spans="1:15">
      <c r="A231" s="24" t="s">
        <v>140</v>
      </c>
      <c r="B231" s="25">
        <f t="shared" si="101"/>
        <v>0</v>
      </c>
      <c r="C231" s="25">
        <f t="shared" si="102"/>
        <v>0</v>
      </c>
      <c r="D231" s="68">
        <v>0</v>
      </c>
      <c r="E231" s="68">
        <v>0</v>
      </c>
      <c r="F231" s="68">
        <v>0</v>
      </c>
      <c r="G231" s="68">
        <v>0</v>
      </c>
      <c r="H231" s="68">
        <v>0</v>
      </c>
      <c r="I231" s="68">
        <v>0</v>
      </c>
      <c r="J231" s="68">
        <v>0</v>
      </c>
      <c r="K231" s="68">
        <v>0</v>
      </c>
      <c r="L231" s="37" t="str">
        <f t="shared" si="103"/>
        <v/>
      </c>
      <c r="N231" s="31"/>
      <c r="O231" s="35"/>
    </row>
    <row r="232" spans="1:15">
      <c r="A232" s="21" t="s">
        <v>19</v>
      </c>
      <c r="B232" s="22">
        <f t="shared" si="101"/>
        <v>0</v>
      </c>
      <c r="C232" s="22">
        <f t="shared" si="102"/>
        <v>0</v>
      </c>
      <c r="D232" s="22">
        <f t="shared" ref="D232:K232" si="104">+D233</f>
        <v>0</v>
      </c>
      <c r="E232" s="22">
        <f t="shared" si="104"/>
        <v>0</v>
      </c>
      <c r="F232" s="22">
        <f t="shared" si="104"/>
        <v>0</v>
      </c>
      <c r="G232" s="22">
        <f t="shared" si="104"/>
        <v>0</v>
      </c>
      <c r="H232" s="22">
        <f t="shared" si="104"/>
        <v>0</v>
      </c>
      <c r="I232" s="22">
        <f t="shared" si="104"/>
        <v>0</v>
      </c>
      <c r="J232" s="22">
        <f t="shared" si="104"/>
        <v>0</v>
      </c>
      <c r="K232" s="22">
        <f t="shared" si="104"/>
        <v>0</v>
      </c>
      <c r="L232" s="23" t="str">
        <f t="shared" si="103"/>
        <v/>
      </c>
      <c r="N232" s="31"/>
      <c r="O232" s="35"/>
    </row>
    <row r="233" spans="1:15">
      <c r="A233" s="21" t="s">
        <v>20</v>
      </c>
      <c r="B233" s="22">
        <f t="shared" si="101"/>
        <v>0</v>
      </c>
      <c r="C233" s="22">
        <f t="shared" si="102"/>
        <v>0</v>
      </c>
      <c r="D233" s="22">
        <f t="shared" ref="D233:K233" si="105">+D234+D237+D238+D241</f>
        <v>0</v>
      </c>
      <c r="E233" s="22">
        <f t="shared" si="105"/>
        <v>0</v>
      </c>
      <c r="F233" s="22">
        <f t="shared" si="105"/>
        <v>0</v>
      </c>
      <c r="G233" s="22">
        <f t="shared" si="105"/>
        <v>0</v>
      </c>
      <c r="H233" s="22">
        <f t="shared" si="105"/>
        <v>0</v>
      </c>
      <c r="I233" s="22">
        <f t="shared" si="105"/>
        <v>0</v>
      </c>
      <c r="J233" s="22">
        <f t="shared" si="105"/>
        <v>0</v>
      </c>
      <c r="K233" s="22">
        <f t="shared" si="105"/>
        <v>0</v>
      </c>
      <c r="L233" s="23" t="str">
        <f t="shared" si="103"/>
        <v/>
      </c>
      <c r="N233" s="31"/>
      <c r="O233" s="35"/>
    </row>
    <row r="234" spans="1:15">
      <c r="A234" s="21" t="s">
        <v>21</v>
      </c>
      <c r="B234" s="22">
        <f t="shared" si="101"/>
        <v>0</v>
      </c>
      <c r="C234" s="22">
        <f t="shared" si="102"/>
        <v>0</v>
      </c>
      <c r="D234" s="22">
        <f t="shared" ref="D234:K234" si="106">+D235+D236</f>
        <v>0</v>
      </c>
      <c r="E234" s="22">
        <f t="shared" si="106"/>
        <v>0</v>
      </c>
      <c r="F234" s="22">
        <f t="shared" si="106"/>
        <v>0</v>
      </c>
      <c r="G234" s="22">
        <f t="shared" si="106"/>
        <v>0</v>
      </c>
      <c r="H234" s="22">
        <f t="shared" si="106"/>
        <v>0</v>
      </c>
      <c r="I234" s="22">
        <f t="shared" si="106"/>
        <v>0</v>
      </c>
      <c r="J234" s="22">
        <f t="shared" si="106"/>
        <v>0</v>
      </c>
      <c r="K234" s="22">
        <f t="shared" si="106"/>
        <v>0</v>
      </c>
      <c r="L234" s="23" t="str">
        <f t="shared" si="103"/>
        <v/>
      </c>
      <c r="N234" s="31"/>
      <c r="O234" s="35"/>
    </row>
    <row r="235" spans="1:15">
      <c r="A235" s="24" t="s">
        <v>22</v>
      </c>
      <c r="B235" s="25">
        <f t="shared" si="101"/>
        <v>0</v>
      </c>
      <c r="C235" s="25">
        <f t="shared" si="102"/>
        <v>0</v>
      </c>
      <c r="D235" s="68">
        <v>0</v>
      </c>
      <c r="E235" s="68">
        <v>0</v>
      </c>
      <c r="F235" s="68">
        <v>0</v>
      </c>
      <c r="G235" s="68">
        <v>0</v>
      </c>
      <c r="H235" s="68">
        <v>0</v>
      </c>
      <c r="I235" s="68">
        <v>0</v>
      </c>
      <c r="J235" s="68">
        <v>0</v>
      </c>
      <c r="K235" s="68">
        <v>0</v>
      </c>
      <c r="L235" s="37" t="str">
        <f t="shared" si="103"/>
        <v/>
      </c>
      <c r="N235" s="31"/>
      <c r="O235" s="35"/>
    </row>
    <row r="236" spans="1:15">
      <c r="A236" s="26" t="s">
        <v>23</v>
      </c>
      <c r="B236" s="25">
        <f t="shared" si="101"/>
        <v>0</v>
      </c>
      <c r="C236" s="25">
        <f t="shared" si="102"/>
        <v>0</v>
      </c>
      <c r="D236" s="68">
        <v>0</v>
      </c>
      <c r="E236" s="68">
        <v>0</v>
      </c>
      <c r="F236" s="68">
        <v>0</v>
      </c>
      <c r="G236" s="68">
        <v>0</v>
      </c>
      <c r="H236" s="68">
        <v>0</v>
      </c>
      <c r="I236" s="68">
        <v>0</v>
      </c>
      <c r="J236" s="68">
        <v>0</v>
      </c>
      <c r="K236" s="68">
        <v>0</v>
      </c>
      <c r="L236" s="37" t="str">
        <f t="shared" si="103"/>
        <v/>
      </c>
      <c r="N236" s="31"/>
      <c r="O236" s="35"/>
    </row>
    <row r="237" spans="1:15">
      <c r="A237" s="24" t="s">
        <v>141</v>
      </c>
      <c r="B237" s="25">
        <f t="shared" si="101"/>
        <v>0</v>
      </c>
      <c r="C237" s="25">
        <f t="shared" si="102"/>
        <v>0</v>
      </c>
      <c r="D237" s="68">
        <v>0</v>
      </c>
      <c r="E237" s="68">
        <v>0</v>
      </c>
      <c r="F237" s="68">
        <v>0</v>
      </c>
      <c r="G237" s="68">
        <v>0</v>
      </c>
      <c r="H237" s="68">
        <v>0</v>
      </c>
      <c r="I237" s="68">
        <v>0</v>
      </c>
      <c r="J237" s="68">
        <v>0</v>
      </c>
      <c r="K237" s="68">
        <v>0</v>
      </c>
      <c r="L237" s="37" t="str">
        <f t="shared" si="103"/>
        <v/>
      </c>
      <c r="N237" s="31"/>
      <c r="O237" s="35"/>
    </row>
    <row r="238" spans="1:15">
      <c r="A238" s="21" t="s">
        <v>24</v>
      </c>
      <c r="B238" s="22">
        <f t="shared" si="101"/>
        <v>0</v>
      </c>
      <c r="C238" s="22">
        <f t="shared" si="102"/>
        <v>0</v>
      </c>
      <c r="D238" s="22">
        <f t="shared" ref="D238:K238" si="107">+D239+D240</f>
        <v>0</v>
      </c>
      <c r="E238" s="22">
        <f t="shared" si="107"/>
        <v>0</v>
      </c>
      <c r="F238" s="22">
        <f t="shared" si="107"/>
        <v>0</v>
      </c>
      <c r="G238" s="22">
        <f t="shared" si="107"/>
        <v>0</v>
      </c>
      <c r="H238" s="22">
        <f t="shared" si="107"/>
        <v>0</v>
      </c>
      <c r="I238" s="22">
        <f t="shared" si="107"/>
        <v>0</v>
      </c>
      <c r="J238" s="22">
        <f t="shared" si="107"/>
        <v>0</v>
      </c>
      <c r="K238" s="22">
        <f t="shared" si="107"/>
        <v>0</v>
      </c>
      <c r="L238" s="23" t="str">
        <f t="shared" si="103"/>
        <v/>
      </c>
      <c r="N238" s="31"/>
      <c r="O238" s="35"/>
    </row>
    <row r="239" spans="1:15">
      <c r="A239" s="28" t="s">
        <v>25</v>
      </c>
      <c r="B239" s="25">
        <f t="shared" si="101"/>
        <v>0</v>
      </c>
      <c r="C239" s="25">
        <f t="shared" si="102"/>
        <v>0</v>
      </c>
      <c r="D239" s="68">
        <v>0</v>
      </c>
      <c r="E239" s="68">
        <v>0</v>
      </c>
      <c r="F239" s="68">
        <v>0</v>
      </c>
      <c r="G239" s="68">
        <v>0</v>
      </c>
      <c r="H239" s="68">
        <v>0</v>
      </c>
      <c r="I239" s="68">
        <v>0</v>
      </c>
      <c r="J239" s="68">
        <v>0</v>
      </c>
      <c r="K239" s="68">
        <v>0</v>
      </c>
      <c r="L239" s="37" t="str">
        <f t="shared" si="103"/>
        <v/>
      </c>
      <c r="N239" s="31"/>
      <c r="O239" s="35"/>
    </row>
    <row r="240" spans="1:15">
      <c r="A240" s="28" t="s">
        <v>26</v>
      </c>
      <c r="B240" s="25">
        <f t="shared" si="101"/>
        <v>0</v>
      </c>
      <c r="C240" s="25">
        <f t="shared" si="102"/>
        <v>0</v>
      </c>
      <c r="D240" s="68">
        <v>0</v>
      </c>
      <c r="E240" s="68">
        <v>0</v>
      </c>
      <c r="F240" s="68">
        <v>0</v>
      </c>
      <c r="G240" s="68">
        <v>0</v>
      </c>
      <c r="H240" s="68">
        <v>0</v>
      </c>
      <c r="I240" s="68">
        <v>0</v>
      </c>
      <c r="J240" s="68">
        <v>0</v>
      </c>
      <c r="K240" s="68">
        <v>0</v>
      </c>
      <c r="L240" s="37" t="str">
        <f t="shared" si="103"/>
        <v/>
      </c>
      <c r="N240" s="31"/>
      <c r="O240" s="35"/>
    </row>
    <row r="241" spans="1:15">
      <c r="A241" s="21" t="s">
        <v>27</v>
      </c>
      <c r="B241" s="22">
        <f t="shared" si="101"/>
        <v>0</v>
      </c>
      <c r="C241" s="22">
        <f t="shared" si="102"/>
        <v>0</v>
      </c>
      <c r="D241" s="22">
        <f t="shared" ref="D241:K241" si="108">SUM(D242:D245)</f>
        <v>0</v>
      </c>
      <c r="E241" s="22">
        <f t="shared" si="108"/>
        <v>0</v>
      </c>
      <c r="F241" s="22">
        <f t="shared" si="108"/>
        <v>0</v>
      </c>
      <c r="G241" s="22">
        <f t="shared" si="108"/>
        <v>0</v>
      </c>
      <c r="H241" s="22">
        <f t="shared" si="108"/>
        <v>0</v>
      </c>
      <c r="I241" s="22">
        <f t="shared" si="108"/>
        <v>0</v>
      </c>
      <c r="J241" s="22">
        <f t="shared" si="108"/>
        <v>0</v>
      </c>
      <c r="K241" s="22">
        <f t="shared" si="108"/>
        <v>0</v>
      </c>
      <c r="L241" s="23" t="str">
        <f t="shared" si="103"/>
        <v/>
      </c>
      <c r="N241" s="31"/>
      <c r="O241" s="35"/>
    </row>
    <row r="242" spans="1:15">
      <c r="A242" s="51" t="s">
        <v>126</v>
      </c>
      <c r="B242" s="68">
        <f t="shared" si="101"/>
        <v>0</v>
      </c>
      <c r="C242" s="68">
        <f t="shared" si="102"/>
        <v>0</v>
      </c>
      <c r="D242" s="68">
        <v>0</v>
      </c>
      <c r="E242" s="68">
        <v>0</v>
      </c>
      <c r="F242" s="68">
        <v>0</v>
      </c>
      <c r="G242" s="68">
        <v>0</v>
      </c>
      <c r="H242" s="68">
        <v>0</v>
      </c>
      <c r="I242" s="68">
        <v>0</v>
      </c>
      <c r="J242" s="68">
        <v>0</v>
      </c>
      <c r="K242" s="68">
        <v>0</v>
      </c>
      <c r="L242" s="69" t="str">
        <f t="shared" si="103"/>
        <v/>
      </c>
      <c r="N242" s="31"/>
      <c r="O242" s="35"/>
    </row>
    <row r="243" spans="1:15" ht="37.5">
      <c r="A243" s="51" t="s">
        <v>124</v>
      </c>
      <c r="B243" s="68">
        <f t="shared" si="101"/>
        <v>0</v>
      </c>
      <c r="C243" s="68">
        <f t="shared" si="102"/>
        <v>0</v>
      </c>
      <c r="D243" s="68">
        <f>+กจ!D145</f>
        <v>0</v>
      </c>
      <c r="E243" s="68">
        <f>+กจ!E145</f>
        <v>0</v>
      </c>
      <c r="F243" s="68">
        <f>+กจ!F145</f>
        <v>0</v>
      </c>
      <c r="G243" s="68">
        <f>+กจ!G145</f>
        <v>0</v>
      </c>
      <c r="H243" s="68">
        <f>+กจ!H145</f>
        <v>0</v>
      </c>
      <c r="I243" s="68">
        <f>+กจ!I145</f>
        <v>0</v>
      </c>
      <c r="J243" s="68">
        <f>+กจ!J145</f>
        <v>0</v>
      </c>
      <c r="K243" s="68">
        <f>+กจ!K145</f>
        <v>0</v>
      </c>
      <c r="L243" s="69" t="str">
        <f t="shared" si="103"/>
        <v/>
      </c>
      <c r="N243" s="31"/>
      <c r="O243" s="35"/>
    </row>
    <row r="244" spans="1:15">
      <c r="A244" s="28" t="s">
        <v>30</v>
      </c>
      <c r="B244" s="25">
        <f t="shared" si="101"/>
        <v>0</v>
      </c>
      <c r="C244" s="25">
        <f t="shared" si="102"/>
        <v>0</v>
      </c>
      <c r="D244" s="25">
        <f>+ส่วนกลาง!D207+สนอ1!D178</f>
        <v>0</v>
      </c>
      <c r="E244" s="25">
        <f>+ส่วนกลาง!E207+สนอ1!E178</f>
        <v>0</v>
      </c>
      <c r="F244" s="25">
        <f>+ส่วนกลาง!F207+สนอ1!F178</f>
        <v>0</v>
      </c>
      <c r="G244" s="25">
        <f>+ส่วนกลาง!G207+สนอ1!G178</f>
        <v>0</v>
      </c>
      <c r="H244" s="25">
        <f>+ส่วนกลาง!H207+สนอ1!H178</f>
        <v>0</v>
      </c>
      <c r="I244" s="25">
        <f>+ส่วนกลาง!I207+สนอ1!I178</f>
        <v>0</v>
      </c>
      <c r="J244" s="25">
        <f>+ส่วนกลาง!J207+สนอ1!J178</f>
        <v>0</v>
      </c>
      <c r="K244" s="25">
        <f>+ส่วนกลาง!K207+สนอ1!K178</f>
        <v>0</v>
      </c>
      <c r="L244" s="37" t="str">
        <f t="shared" si="103"/>
        <v/>
      </c>
      <c r="N244" s="31"/>
      <c r="O244" s="35"/>
    </row>
    <row r="245" spans="1:15" ht="19.5" thickBot="1">
      <c r="A245" s="28" t="s">
        <v>31</v>
      </c>
      <c r="B245" s="25">
        <f t="shared" si="101"/>
        <v>0</v>
      </c>
      <c r="C245" s="25">
        <f t="shared" si="102"/>
        <v>0</v>
      </c>
      <c r="D245" s="25">
        <f>+ส่วนกลาง!D208+สนอ1!D179</f>
        <v>0</v>
      </c>
      <c r="E245" s="25">
        <f>+ส่วนกลาง!E208+สนอ1!E179</f>
        <v>0</v>
      </c>
      <c r="F245" s="25">
        <f>+ส่วนกลาง!F208+สนอ1!F179</f>
        <v>0</v>
      </c>
      <c r="G245" s="25">
        <f>+ส่วนกลาง!G208+สนอ1!G179</f>
        <v>0</v>
      </c>
      <c r="H245" s="25">
        <f>+ส่วนกลาง!H208+สนอ1!H179</f>
        <v>0</v>
      </c>
      <c r="I245" s="25">
        <f>+ส่วนกลาง!I208+สนอ1!I179</f>
        <v>0</v>
      </c>
      <c r="J245" s="25">
        <f>+ส่วนกลาง!J208+สนอ1!J179</f>
        <v>0</v>
      </c>
      <c r="K245" s="25">
        <f>+ส่วนกลาง!K208+สนอ1!K179</f>
        <v>0</v>
      </c>
      <c r="L245" s="38" t="str">
        <f t="shared" si="103"/>
        <v/>
      </c>
      <c r="N245" s="31"/>
      <c r="O245" s="35"/>
    </row>
    <row r="246" spans="1:15">
      <c r="A246" s="29" t="s">
        <v>32</v>
      </c>
      <c r="B246" s="30">
        <f>+B233+B228</f>
        <v>0</v>
      </c>
      <c r="C246" s="30">
        <f>+C233+C228</f>
        <v>0</v>
      </c>
      <c r="D246" s="30">
        <f>+D233+D228</f>
        <v>0</v>
      </c>
      <c r="E246" s="30">
        <f t="shared" ref="E246:K246" si="109">+E233+E228</f>
        <v>0</v>
      </c>
      <c r="F246" s="30">
        <f t="shared" si="109"/>
        <v>0</v>
      </c>
      <c r="G246" s="30">
        <f t="shared" si="109"/>
        <v>0</v>
      </c>
      <c r="H246" s="30">
        <f t="shared" si="109"/>
        <v>0</v>
      </c>
      <c r="I246" s="30">
        <f t="shared" si="109"/>
        <v>0</v>
      </c>
      <c r="J246" s="30">
        <f t="shared" si="109"/>
        <v>0</v>
      </c>
      <c r="K246" s="30">
        <f t="shared" si="109"/>
        <v>0</v>
      </c>
      <c r="L246" s="39" t="str">
        <f t="shared" si="103"/>
        <v/>
      </c>
      <c r="N246" s="31"/>
      <c r="O246" s="35"/>
    </row>
    <row r="247" spans="1:15">
      <c r="B247" s="33"/>
      <c r="N247" s="31"/>
      <c r="O247" s="35"/>
    </row>
    <row r="248" spans="1:15">
      <c r="A248" s="1"/>
      <c r="B248" s="1"/>
      <c r="C248" s="1"/>
      <c r="D248" s="1"/>
      <c r="E248" s="1"/>
      <c r="F248" s="1"/>
      <c r="G248" s="1"/>
      <c r="H248" s="1"/>
      <c r="I248" s="1"/>
      <c r="J248" s="2"/>
      <c r="K248" s="153" t="s">
        <v>0</v>
      </c>
      <c r="L248" s="153"/>
      <c r="N248" s="31"/>
      <c r="O248" s="35"/>
    </row>
    <row r="249" spans="1:15">
      <c r="A249" s="154" t="s">
        <v>142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N249" s="31"/>
      <c r="O249" s="35"/>
    </row>
    <row r="250" spans="1: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55" t="s">
        <v>1</v>
      </c>
      <c r="L250" s="155"/>
      <c r="N250" s="31"/>
      <c r="O250" s="35"/>
    </row>
    <row r="251" spans="1:15">
      <c r="A251" s="156" t="s">
        <v>34</v>
      </c>
      <c r="B251" s="156"/>
      <c r="C251" s="156"/>
      <c r="D251" s="156"/>
      <c r="E251" s="157" t="s">
        <v>2</v>
      </c>
      <c r="F251" s="157"/>
      <c r="G251" s="157"/>
      <c r="H251" s="157"/>
      <c r="I251" s="157"/>
      <c r="J251" s="157"/>
      <c r="K251" s="157"/>
      <c r="L251" s="158"/>
      <c r="N251" s="31"/>
      <c r="O251" s="35"/>
    </row>
    <row r="252" spans="1:15">
      <c r="A252" s="159" t="s">
        <v>62</v>
      </c>
      <c r="B252" s="160"/>
      <c r="C252" s="160"/>
      <c r="D252" s="161"/>
      <c r="E252" s="162" t="s">
        <v>3</v>
      </c>
      <c r="F252" s="162"/>
      <c r="G252" s="162"/>
      <c r="H252" s="4"/>
      <c r="I252" s="4"/>
      <c r="J252" s="4"/>
      <c r="K252" s="4"/>
      <c r="L252" s="5"/>
      <c r="N252" s="31"/>
      <c r="O252" s="35"/>
    </row>
    <row r="253" spans="1:15">
      <c r="A253" s="6" t="s">
        <v>40</v>
      </c>
      <c r="B253" s="7"/>
      <c r="C253" s="7"/>
      <c r="D253" s="8"/>
      <c r="E253" s="150" t="s">
        <v>4</v>
      </c>
      <c r="F253" s="150"/>
      <c r="G253" s="150"/>
      <c r="H253" s="9"/>
      <c r="I253" s="9"/>
      <c r="J253" s="9"/>
      <c r="K253" s="9"/>
      <c r="L253" s="10"/>
      <c r="N253" s="31"/>
      <c r="O253" s="35"/>
    </row>
    <row r="254" spans="1:15">
      <c r="A254" s="11"/>
      <c r="B254" s="12"/>
      <c r="C254" s="12"/>
      <c r="D254" s="12"/>
      <c r="E254" s="13"/>
      <c r="F254" s="13"/>
      <c r="G254" s="13"/>
      <c r="H254" s="14"/>
      <c r="I254" s="14"/>
      <c r="J254" s="14"/>
      <c r="K254" s="14"/>
      <c r="L254" s="15"/>
      <c r="N254" s="31"/>
      <c r="O254" s="35"/>
    </row>
    <row r="255" spans="1:15">
      <c r="A255" s="7" t="s">
        <v>5</v>
      </c>
      <c r="B255" s="7"/>
      <c r="C255" s="7"/>
      <c r="D255" s="7"/>
      <c r="E255" s="9"/>
      <c r="F255" s="9"/>
      <c r="G255" s="9"/>
      <c r="H255" s="9"/>
      <c r="I255" s="9"/>
      <c r="J255" s="9"/>
      <c r="K255" s="9"/>
      <c r="L255" s="9"/>
      <c r="N255" s="31"/>
      <c r="O255" s="35"/>
    </row>
    <row r="256" spans="1:15">
      <c r="A256" s="16" t="s">
        <v>6</v>
      </c>
      <c r="B256" s="151" t="s">
        <v>7</v>
      </c>
      <c r="C256" s="152"/>
      <c r="D256" s="151" t="s">
        <v>8</v>
      </c>
      <c r="E256" s="152"/>
      <c r="F256" s="151" t="s">
        <v>9</v>
      </c>
      <c r="G256" s="152"/>
      <c r="H256" s="151" t="s">
        <v>10</v>
      </c>
      <c r="I256" s="152"/>
      <c r="J256" s="151" t="s">
        <v>11</v>
      </c>
      <c r="K256" s="152"/>
      <c r="L256" s="17" t="s">
        <v>12</v>
      </c>
      <c r="N256" s="31"/>
      <c r="O256" s="35"/>
    </row>
    <row r="257" spans="1:15">
      <c r="A257" s="18"/>
      <c r="B257" s="19" t="s">
        <v>13</v>
      </c>
      <c r="C257" s="19" t="s">
        <v>14</v>
      </c>
      <c r="D257" s="19" t="s">
        <v>13</v>
      </c>
      <c r="E257" s="19" t="s">
        <v>14</v>
      </c>
      <c r="F257" s="19" t="s">
        <v>13</v>
      </c>
      <c r="G257" s="19" t="s">
        <v>14</v>
      </c>
      <c r="H257" s="19" t="s">
        <v>13</v>
      </c>
      <c r="I257" s="19" t="s">
        <v>14</v>
      </c>
      <c r="J257" s="19" t="s">
        <v>13</v>
      </c>
      <c r="K257" s="19" t="s">
        <v>14</v>
      </c>
      <c r="L257" s="20" t="s">
        <v>15</v>
      </c>
      <c r="N257" s="31"/>
      <c r="O257" s="35"/>
    </row>
    <row r="258" spans="1:15">
      <c r="A258" s="21" t="s">
        <v>16</v>
      </c>
      <c r="B258" s="22">
        <f>+D258+F258+H258+J258</f>
        <v>0</v>
      </c>
      <c r="C258" s="22">
        <f>+E258+G258+I258+K258</f>
        <v>0</v>
      </c>
      <c r="D258" s="22">
        <f t="shared" ref="D258:K258" si="110">SUM(D259:D261)</f>
        <v>0</v>
      </c>
      <c r="E258" s="22">
        <f t="shared" si="110"/>
        <v>0</v>
      </c>
      <c r="F258" s="22">
        <f t="shared" si="110"/>
        <v>0</v>
      </c>
      <c r="G258" s="22">
        <f t="shared" si="110"/>
        <v>0</v>
      </c>
      <c r="H258" s="22">
        <f t="shared" si="110"/>
        <v>0</v>
      </c>
      <c r="I258" s="22">
        <f t="shared" si="110"/>
        <v>0</v>
      </c>
      <c r="J258" s="22">
        <f t="shared" si="110"/>
        <v>0</v>
      </c>
      <c r="K258" s="22">
        <f t="shared" si="110"/>
        <v>0</v>
      </c>
      <c r="L258" s="23" t="str">
        <f>IF(C258&gt;0,FIXED(C258/B258*100,2),"")</f>
        <v/>
      </c>
      <c r="N258" s="31"/>
      <c r="O258" s="35"/>
    </row>
    <row r="259" spans="1:15">
      <c r="A259" s="24" t="s">
        <v>17</v>
      </c>
      <c r="B259" s="25">
        <f t="shared" ref="B259:C275" si="111">+D259+F259+H259+J259</f>
        <v>0</v>
      </c>
      <c r="C259" s="25">
        <f t="shared" si="111"/>
        <v>0</v>
      </c>
      <c r="D259" s="25">
        <f>+ส่วนกลาง!D222+สนอ1!D193</f>
        <v>0</v>
      </c>
      <c r="E259" s="25">
        <f>+ส่วนกลาง!E222+สนอ1!E193</f>
        <v>0</v>
      </c>
      <c r="F259" s="25">
        <f>+ส่วนกลาง!F222+สนอ1!F193</f>
        <v>0</v>
      </c>
      <c r="G259" s="25">
        <f>+ส่วนกลาง!G222+สนอ1!G193</f>
        <v>0</v>
      </c>
      <c r="H259" s="25">
        <f>+ส่วนกลาง!H222+สนอ1!H193</f>
        <v>0</v>
      </c>
      <c r="I259" s="25">
        <f>+ส่วนกลาง!I222+สนอ1!I193</f>
        <v>0</v>
      </c>
      <c r="J259" s="25">
        <f>+ส่วนกลาง!J222+สนอ1!J193</f>
        <v>0</v>
      </c>
      <c r="K259" s="25">
        <f>+ส่วนกลาง!K222+สนอ1!K193</f>
        <v>0</v>
      </c>
      <c r="L259" s="37" t="str">
        <f t="shared" ref="L259:L276" si="112">IF(C259&gt;0,FIXED(C259/B259*100,2),"")</f>
        <v/>
      </c>
      <c r="N259" s="31"/>
      <c r="O259" s="35"/>
    </row>
    <row r="260" spans="1:15">
      <c r="A260" s="24" t="s">
        <v>18</v>
      </c>
      <c r="B260" s="25">
        <f t="shared" si="111"/>
        <v>0</v>
      </c>
      <c r="C260" s="25">
        <f t="shared" si="111"/>
        <v>0</v>
      </c>
      <c r="D260" s="25">
        <f>+ส่วนกลาง!D223+สนอ1!D194</f>
        <v>0</v>
      </c>
      <c r="E260" s="25">
        <f>+ส่วนกลาง!E223+สนอ1!E194</f>
        <v>0</v>
      </c>
      <c r="F260" s="25">
        <f>+ส่วนกลาง!F223+สนอ1!F194</f>
        <v>0</v>
      </c>
      <c r="G260" s="25">
        <f>+ส่วนกลาง!G223+สนอ1!G194</f>
        <v>0</v>
      </c>
      <c r="H260" s="25">
        <f>+ส่วนกลาง!H223+สนอ1!H194</f>
        <v>0</v>
      </c>
      <c r="I260" s="25">
        <f>+ส่วนกลาง!I223+สนอ1!I194</f>
        <v>0</v>
      </c>
      <c r="J260" s="25">
        <f>+ส่วนกลาง!J223+สนอ1!J194</f>
        <v>0</v>
      </c>
      <c r="K260" s="25">
        <f>+ส่วนกลาง!K223+สนอ1!K194</f>
        <v>0</v>
      </c>
      <c r="L260" s="37" t="str">
        <f t="shared" si="112"/>
        <v/>
      </c>
      <c r="N260" s="31"/>
      <c r="O260" s="35"/>
    </row>
    <row r="261" spans="1:15">
      <c r="A261" s="24" t="s">
        <v>140</v>
      </c>
      <c r="B261" s="25">
        <f t="shared" si="111"/>
        <v>0</v>
      </c>
      <c r="C261" s="25">
        <f t="shared" si="111"/>
        <v>0</v>
      </c>
      <c r="D261" s="25">
        <f>+ส่วนกลาง!D224+สนอ1!D195</f>
        <v>0</v>
      </c>
      <c r="E261" s="25">
        <f>+ส่วนกลาง!E224+สนอ1!E195</f>
        <v>0</v>
      </c>
      <c r="F261" s="25">
        <f>+ส่วนกลาง!F224+สนอ1!F195</f>
        <v>0</v>
      </c>
      <c r="G261" s="25">
        <f>+ส่วนกลาง!G224+สนอ1!G195</f>
        <v>0</v>
      </c>
      <c r="H261" s="25">
        <f>+ส่วนกลาง!H224+สนอ1!H195</f>
        <v>0</v>
      </c>
      <c r="I261" s="25">
        <f>+ส่วนกลาง!I224+สนอ1!I195</f>
        <v>0</v>
      </c>
      <c r="J261" s="25">
        <f>+ส่วนกลาง!J224+สนอ1!J195</f>
        <v>0</v>
      </c>
      <c r="K261" s="25">
        <f>+ส่วนกลาง!K224+สนอ1!K195</f>
        <v>0</v>
      </c>
      <c r="L261" s="37" t="str">
        <f t="shared" si="112"/>
        <v/>
      </c>
      <c r="N261" s="31"/>
      <c r="O261" s="35"/>
    </row>
    <row r="262" spans="1:15">
      <c r="A262" s="21" t="s">
        <v>19</v>
      </c>
      <c r="B262" s="22">
        <f t="shared" si="111"/>
        <v>0</v>
      </c>
      <c r="C262" s="22">
        <f t="shared" si="111"/>
        <v>0</v>
      </c>
      <c r="D262" s="22">
        <f t="shared" ref="D262:K262" si="113">+D263</f>
        <v>0</v>
      </c>
      <c r="E262" s="22">
        <f t="shared" si="113"/>
        <v>0</v>
      </c>
      <c r="F262" s="22">
        <f t="shared" si="113"/>
        <v>0</v>
      </c>
      <c r="G262" s="22">
        <f t="shared" si="113"/>
        <v>0</v>
      </c>
      <c r="H262" s="22">
        <f t="shared" si="113"/>
        <v>0</v>
      </c>
      <c r="I262" s="22">
        <f t="shared" si="113"/>
        <v>0</v>
      </c>
      <c r="J262" s="22">
        <f t="shared" si="113"/>
        <v>0</v>
      </c>
      <c r="K262" s="22">
        <f t="shared" si="113"/>
        <v>0</v>
      </c>
      <c r="L262" s="23" t="str">
        <f t="shared" si="112"/>
        <v/>
      </c>
      <c r="N262" s="31"/>
      <c r="O262" s="35"/>
    </row>
    <row r="263" spans="1:15">
      <c r="A263" s="21" t="s">
        <v>20</v>
      </c>
      <c r="B263" s="22">
        <f t="shared" si="111"/>
        <v>0</v>
      </c>
      <c r="C263" s="22">
        <f t="shared" si="111"/>
        <v>0</v>
      </c>
      <c r="D263" s="22">
        <f t="shared" ref="D263:K263" si="114">+D264+D267+D268+D271</f>
        <v>0</v>
      </c>
      <c r="E263" s="22">
        <f t="shared" si="114"/>
        <v>0</v>
      </c>
      <c r="F263" s="22">
        <f t="shared" si="114"/>
        <v>0</v>
      </c>
      <c r="G263" s="22">
        <f t="shared" si="114"/>
        <v>0</v>
      </c>
      <c r="H263" s="22">
        <f t="shared" si="114"/>
        <v>0</v>
      </c>
      <c r="I263" s="22">
        <f t="shared" si="114"/>
        <v>0</v>
      </c>
      <c r="J263" s="22">
        <f t="shared" si="114"/>
        <v>0</v>
      </c>
      <c r="K263" s="22">
        <f t="shared" si="114"/>
        <v>0</v>
      </c>
      <c r="L263" s="23" t="str">
        <f t="shared" si="112"/>
        <v/>
      </c>
      <c r="N263" s="31"/>
      <c r="O263" s="35"/>
    </row>
    <row r="264" spans="1:15">
      <c r="A264" s="21" t="s">
        <v>21</v>
      </c>
      <c r="B264" s="22">
        <f t="shared" si="111"/>
        <v>0</v>
      </c>
      <c r="C264" s="22">
        <f t="shared" si="111"/>
        <v>0</v>
      </c>
      <c r="D264" s="22">
        <f t="shared" ref="D264:K264" si="115">+D265+D266</f>
        <v>0</v>
      </c>
      <c r="E264" s="22">
        <f t="shared" si="115"/>
        <v>0</v>
      </c>
      <c r="F264" s="22">
        <f t="shared" si="115"/>
        <v>0</v>
      </c>
      <c r="G264" s="22">
        <f t="shared" si="115"/>
        <v>0</v>
      </c>
      <c r="H264" s="22">
        <f t="shared" si="115"/>
        <v>0</v>
      </c>
      <c r="I264" s="22">
        <f t="shared" si="115"/>
        <v>0</v>
      </c>
      <c r="J264" s="22">
        <f t="shared" si="115"/>
        <v>0</v>
      </c>
      <c r="K264" s="22">
        <f t="shared" si="115"/>
        <v>0</v>
      </c>
      <c r="L264" s="23" t="str">
        <f t="shared" si="112"/>
        <v/>
      </c>
      <c r="N264" s="31"/>
      <c r="O264" s="35"/>
    </row>
    <row r="265" spans="1:15">
      <c r="A265" s="24" t="s">
        <v>22</v>
      </c>
      <c r="B265" s="25">
        <f t="shared" si="111"/>
        <v>0</v>
      </c>
      <c r="C265" s="25">
        <f t="shared" si="111"/>
        <v>0</v>
      </c>
      <c r="D265" s="25">
        <f>+ส่วนกลาง!D228+สนอ1!D199</f>
        <v>0</v>
      </c>
      <c r="E265" s="25">
        <f>+ส่วนกลาง!E228+สนอ1!E199</f>
        <v>0</v>
      </c>
      <c r="F265" s="25">
        <f>+ส่วนกลาง!F228+สนอ1!F199</f>
        <v>0</v>
      </c>
      <c r="G265" s="25">
        <f>+ส่วนกลาง!G228+สนอ1!G199</f>
        <v>0</v>
      </c>
      <c r="H265" s="25">
        <f>+ส่วนกลาง!H228+สนอ1!H199</f>
        <v>0</v>
      </c>
      <c r="I265" s="25">
        <f>+ส่วนกลาง!I228+สนอ1!I199</f>
        <v>0</v>
      </c>
      <c r="J265" s="25">
        <f>+ส่วนกลาง!J228+สนอ1!J199</f>
        <v>0</v>
      </c>
      <c r="K265" s="25">
        <f>+ส่วนกลาง!K228+สนอ1!K199</f>
        <v>0</v>
      </c>
      <c r="L265" s="37" t="str">
        <f t="shared" si="112"/>
        <v/>
      </c>
      <c r="N265" s="31"/>
      <c r="O265" s="35"/>
    </row>
    <row r="266" spans="1:15">
      <c r="A266" s="26" t="s">
        <v>23</v>
      </c>
      <c r="B266" s="25">
        <f t="shared" si="111"/>
        <v>0</v>
      </c>
      <c r="C266" s="25">
        <f t="shared" si="111"/>
        <v>0</v>
      </c>
      <c r="D266" s="25">
        <f>+ส่วนกลาง!D229+สนอ1!D200</f>
        <v>0</v>
      </c>
      <c r="E266" s="25">
        <f>+ส่วนกลาง!E229+สนอ1!E200</f>
        <v>0</v>
      </c>
      <c r="F266" s="25">
        <f>+ส่วนกลาง!F229+สนอ1!F200</f>
        <v>0</v>
      </c>
      <c r="G266" s="25">
        <f>+ส่วนกลาง!G229+สนอ1!G200</f>
        <v>0</v>
      </c>
      <c r="H266" s="25">
        <f>+ส่วนกลาง!H229+สนอ1!H200</f>
        <v>0</v>
      </c>
      <c r="I266" s="25">
        <f>+ส่วนกลาง!I229+สนอ1!I200</f>
        <v>0</v>
      </c>
      <c r="J266" s="25">
        <f>+ส่วนกลาง!J229+สนอ1!J200</f>
        <v>0</v>
      </c>
      <c r="K266" s="25">
        <f>+ส่วนกลาง!K229+สนอ1!K200</f>
        <v>0</v>
      </c>
      <c r="L266" s="37" t="str">
        <f t="shared" si="112"/>
        <v/>
      </c>
      <c r="N266" s="31"/>
      <c r="O266" s="35"/>
    </row>
    <row r="267" spans="1:15">
      <c r="A267" s="24" t="s">
        <v>141</v>
      </c>
      <c r="B267" s="25">
        <f t="shared" si="111"/>
        <v>0</v>
      </c>
      <c r="C267" s="25">
        <f t="shared" si="111"/>
        <v>0</v>
      </c>
      <c r="D267" s="25">
        <f>+ส่วนกลาง!D230+สนอ1!D201</f>
        <v>0</v>
      </c>
      <c r="E267" s="25">
        <f>+ส่วนกลาง!E230+สนอ1!E201</f>
        <v>0</v>
      </c>
      <c r="F267" s="25">
        <f>+ส่วนกลาง!F230+สนอ1!F201</f>
        <v>0</v>
      </c>
      <c r="G267" s="25">
        <f>+ส่วนกลาง!G230+สนอ1!G201</f>
        <v>0</v>
      </c>
      <c r="H267" s="25">
        <f>+ส่วนกลาง!H230+สนอ1!H201</f>
        <v>0</v>
      </c>
      <c r="I267" s="25">
        <f>+ส่วนกลาง!I230+สนอ1!I201</f>
        <v>0</v>
      </c>
      <c r="J267" s="25">
        <f>+ส่วนกลาง!J230+สนอ1!J201</f>
        <v>0</v>
      </c>
      <c r="K267" s="25">
        <f>+ส่วนกลาง!K230+สนอ1!K201</f>
        <v>0</v>
      </c>
      <c r="L267" s="37" t="str">
        <f t="shared" si="112"/>
        <v/>
      </c>
      <c r="N267" s="31"/>
      <c r="O267" s="35"/>
    </row>
    <row r="268" spans="1:15">
      <c r="A268" s="21" t="s">
        <v>24</v>
      </c>
      <c r="B268" s="22">
        <f t="shared" si="111"/>
        <v>0</v>
      </c>
      <c r="C268" s="22">
        <f t="shared" si="111"/>
        <v>0</v>
      </c>
      <c r="D268" s="22">
        <f t="shared" ref="D268:K268" si="116">+D269+D270</f>
        <v>0</v>
      </c>
      <c r="E268" s="22">
        <f t="shared" si="116"/>
        <v>0</v>
      </c>
      <c r="F268" s="22">
        <f t="shared" si="116"/>
        <v>0</v>
      </c>
      <c r="G268" s="22">
        <f t="shared" si="116"/>
        <v>0</v>
      </c>
      <c r="H268" s="22">
        <f t="shared" si="116"/>
        <v>0</v>
      </c>
      <c r="I268" s="22">
        <f t="shared" si="116"/>
        <v>0</v>
      </c>
      <c r="J268" s="22">
        <f t="shared" si="116"/>
        <v>0</v>
      </c>
      <c r="K268" s="22">
        <f t="shared" si="116"/>
        <v>0</v>
      </c>
      <c r="L268" s="23" t="str">
        <f t="shared" si="112"/>
        <v/>
      </c>
      <c r="N268" s="31"/>
      <c r="O268" s="35"/>
    </row>
    <row r="269" spans="1:15">
      <c r="A269" s="28" t="s">
        <v>25</v>
      </c>
      <c r="B269" s="25">
        <f t="shared" si="111"/>
        <v>0</v>
      </c>
      <c r="C269" s="25">
        <f t="shared" si="111"/>
        <v>0</v>
      </c>
      <c r="D269" s="25">
        <f>+ส่วนกลาง!D232+สนอ1!D203</f>
        <v>0</v>
      </c>
      <c r="E269" s="25">
        <f>+ส่วนกลาง!E232+สนอ1!E203</f>
        <v>0</v>
      </c>
      <c r="F269" s="25">
        <f>+ส่วนกลาง!F232+สนอ1!F203</f>
        <v>0</v>
      </c>
      <c r="G269" s="25">
        <f>+ส่วนกลาง!G232+สนอ1!G203</f>
        <v>0</v>
      </c>
      <c r="H269" s="25">
        <f>+ส่วนกลาง!H232+สนอ1!H203</f>
        <v>0</v>
      </c>
      <c r="I269" s="25">
        <f>+ส่วนกลาง!I232+สนอ1!I203</f>
        <v>0</v>
      </c>
      <c r="J269" s="25">
        <f>+ส่วนกลาง!J232+สนอ1!J203</f>
        <v>0</v>
      </c>
      <c r="K269" s="25">
        <f>+ส่วนกลาง!K232+สนอ1!K203</f>
        <v>0</v>
      </c>
      <c r="L269" s="37" t="str">
        <f t="shared" si="112"/>
        <v/>
      </c>
      <c r="N269" s="31"/>
      <c r="O269" s="35"/>
    </row>
    <row r="270" spans="1:15">
      <c r="A270" s="28" t="s">
        <v>26</v>
      </c>
      <c r="B270" s="25">
        <f t="shared" si="111"/>
        <v>0</v>
      </c>
      <c r="C270" s="25">
        <f t="shared" si="111"/>
        <v>0</v>
      </c>
      <c r="D270" s="25">
        <f>+ส่วนกลาง!D233+สนอ1!D204</f>
        <v>0</v>
      </c>
      <c r="E270" s="25">
        <f>+ส่วนกลาง!E233+สนอ1!E204</f>
        <v>0</v>
      </c>
      <c r="F270" s="25">
        <f>+ส่วนกลาง!F233+สนอ1!F204</f>
        <v>0</v>
      </c>
      <c r="G270" s="25">
        <f>+ส่วนกลาง!G233+สนอ1!G204</f>
        <v>0</v>
      </c>
      <c r="H270" s="25">
        <f>+ส่วนกลาง!H233+สนอ1!H204</f>
        <v>0</v>
      </c>
      <c r="I270" s="25">
        <f>+ส่วนกลาง!I233+สนอ1!I204</f>
        <v>0</v>
      </c>
      <c r="J270" s="25">
        <f>+ส่วนกลาง!J233+สนอ1!J204</f>
        <v>0</v>
      </c>
      <c r="K270" s="25">
        <f>+ส่วนกลาง!K233+สนอ1!K204</f>
        <v>0</v>
      </c>
      <c r="L270" s="37" t="str">
        <f t="shared" si="112"/>
        <v/>
      </c>
      <c r="N270" s="31"/>
      <c r="O270" s="35"/>
    </row>
    <row r="271" spans="1:15">
      <c r="A271" s="21" t="s">
        <v>27</v>
      </c>
      <c r="B271" s="22">
        <f t="shared" si="111"/>
        <v>0</v>
      </c>
      <c r="C271" s="22">
        <f t="shared" si="111"/>
        <v>0</v>
      </c>
      <c r="D271" s="22">
        <f t="shared" ref="D271:K271" si="117">SUM(D272:D275)</f>
        <v>0</v>
      </c>
      <c r="E271" s="22">
        <f t="shared" si="117"/>
        <v>0</v>
      </c>
      <c r="F271" s="22">
        <f t="shared" si="117"/>
        <v>0</v>
      </c>
      <c r="G271" s="22">
        <f t="shared" si="117"/>
        <v>0</v>
      </c>
      <c r="H271" s="22">
        <f t="shared" si="117"/>
        <v>0</v>
      </c>
      <c r="I271" s="22">
        <f t="shared" si="117"/>
        <v>0</v>
      </c>
      <c r="J271" s="22">
        <f t="shared" si="117"/>
        <v>0</v>
      </c>
      <c r="K271" s="22">
        <f t="shared" si="117"/>
        <v>0</v>
      </c>
      <c r="L271" s="23" t="str">
        <f t="shared" si="112"/>
        <v/>
      </c>
      <c r="N271" s="31"/>
      <c r="O271" s="35"/>
    </row>
    <row r="272" spans="1:15">
      <c r="A272" s="51" t="s">
        <v>126</v>
      </c>
      <c r="B272" s="68">
        <f t="shared" si="111"/>
        <v>0</v>
      </c>
      <c r="C272" s="68">
        <f t="shared" si="111"/>
        <v>0</v>
      </c>
      <c r="D272" s="68">
        <f>+ส่วนกลาง!D235+สนอ1!D206-D243</f>
        <v>0</v>
      </c>
      <c r="E272" s="68">
        <f>+ส่วนกลาง!E235+สนอ1!E206-E243</f>
        <v>0</v>
      </c>
      <c r="F272" s="68">
        <f>+ส่วนกลาง!F235+สนอ1!F206-F243</f>
        <v>0</v>
      </c>
      <c r="G272" s="68">
        <f>+ส่วนกลาง!G235+สนอ1!G206-G243</f>
        <v>0</v>
      </c>
      <c r="H272" s="68">
        <f>+ส่วนกลาง!H235+สนอ1!H206-H243</f>
        <v>0</v>
      </c>
      <c r="I272" s="68">
        <f>+ส่วนกลาง!I235+สนอ1!I206-I243</f>
        <v>0</v>
      </c>
      <c r="J272" s="68">
        <f>+ส่วนกลาง!J235+สนอ1!J206-J243</f>
        <v>0</v>
      </c>
      <c r="K272" s="68">
        <f>+ส่วนกลาง!K235+สนอ1!K206-K243</f>
        <v>0</v>
      </c>
      <c r="L272" s="69" t="str">
        <f t="shared" si="112"/>
        <v/>
      </c>
      <c r="N272" s="31"/>
      <c r="O272" s="35"/>
    </row>
    <row r="273" spans="1:15" ht="37.5">
      <c r="A273" s="51" t="s">
        <v>124</v>
      </c>
      <c r="B273" s="68">
        <f t="shared" si="111"/>
        <v>0</v>
      </c>
      <c r="C273" s="68">
        <f t="shared" si="111"/>
        <v>0</v>
      </c>
      <c r="D273" s="68">
        <v>0</v>
      </c>
      <c r="E273" s="68">
        <v>0</v>
      </c>
      <c r="F273" s="68">
        <v>0</v>
      </c>
      <c r="G273" s="68">
        <v>0</v>
      </c>
      <c r="H273" s="68">
        <v>0</v>
      </c>
      <c r="I273" s="68">
        <v>0</v>
      </c>
      <c r="J273" s="68">
        <v>0</v>
      </c>
      <c r="K273" s="68">
        <v>0</v>
      </c>
      <c r="L273" s="69" t="str">
        <f t="shared" si="112"/>
        <v/>
      </c>
      <c r="N273" s="31"/>
      <c r="O273" s="35"/>
    </row>
    <row r="274" spans="1:15">
      <c r="A274" s="28" t="s">
        <v>30</v>
      </c>
      <c r="B274" s="25">
        <f t="shared" si="111"/>
        <v>0</v>
      </c>
      <c r="C274" s="25">
        <f t="shared" si="111"/>
        <v>0</v>
      </c>
      <c r="D274" s="25">
        <f>+ส่วนกลาง!D237+สนอ1!D208</f>
        <v>0</v>
      </c>
      <c r="E274" s="25">
        <f>+ส่วนกลาง!E237+สนอ1!E208</f>
        <v>0</v>
      </c>
      <c r="F274" s="25">
        <f>+ส่วนกลาง!F237+สนอ1!F208</f>
        <v>0</v>
      </c>
      <c r="G274" s="25">
        <f>+ส่วนกลาง!G237+สนอ1!G208</f>
        <v>0</v>
      </c>
      <c r="H274" s="25">
        <f>+ส่วนกลาง!H237+สนอ1!H208</f>
        <v>0</v>
      </c>
      <c r="I274" s="25">
        <f>+ส่วนกลาง!I237+สนอ1!I208</f>
        <v>0</v>
      </c>
      <c r="J274" s="25">
        <f>+ส่วนกลาง!J237+สนอ1!J208</f>
        <v>0</v>
      </c>
      <c r="K274" s="25">
        <f>+ส่วนกลาง!K237+สนอ1!K208</f>
        <v>0</v>
      </c>
      <c r="L274" s="37" t="str">
        <f t="shared" si="112"/>
        <v/>
      </c>
      <c r="N274" s="31"/>
      <c r="O274" s="35"/>
    </row>
    <row r="275" spans="1:15" ht="19.5" thickBot="1">
      <c r="A275" s="28" t="s">
        <v>31</v>
      </c>
      <c r="B275" s="25">
        <f t="shared" si="111"/>
        <v>0</v>
      </c>
      <c r="C275" s="25">
        <f t="shared" si="111"/>
        <v>0</v>
      </c>
      <c r="D275" s="25">
        <f>+ส่วนกลาง!D238+สนอ1!D209</f>
        <v>0</v>
      </c>
      <c r="E275" s="25">
        <f>+ส่วนกลาง!E238+สนอ1!E209</f>
        <v>0</v>
      </c>
      <c r="F275" s="25">
        <f>+ส่วนกลาง!F238+สนอ1!F209</f>
        <v>0</v>
      </c>
      <c r="G275" s="25">
        <f>+ส่วนกลาง!G238+สนอ1!G209</f>
        <v>0</v>
      </c>
      <c r="H275" s="25">
        <f>+ส่วนกลาง!H238+สนอ1!H209</f>
        <v>0</v>
      </c>
      <c r="I275" s="25">
        <f>+ส่วนกลาง!I238+สนอ1!I209</f>
        <v>0</v>
      </c>
      <c r="J275" s="25">
        <f>+ส่วนกลาง!J238+สนอ1!J209</f>
        <v>0</v>
      </c>
      <c r="K275" s="25">
        <f>+ส่วนกลาง!K238+สนอ1!K209</f>
        <v>0</v>
      </c>
      <c r="L275" s="38" t="str">
        <f t="shared" si="112"/>
        <v/>
      </c>
      <c r="N275" s="31"/>
      <c r="O275" s="35"/>
    </row>
    <row r="276" spans="1:15">
      <c r="A276" s="29" t="s">
        <v>32</v>
      </c>
      <c r="B276" s="30">
        <f>+B263+B258</f>
        <v>0</v>
      </c>
      <c r="C276" s="30">
        <f>+C263+C258</f>
        <v>0</v>
      </c>
      <c r="D276" s="30">
        <f>+D263+D258</f>
        <v>0</v>
      </c>
      <c r="E276" s="30">
        <f t="shared" ref="E276:K276" si="118">+E263+E258</f>
        <v>0</v>
      </c>
      <c r="F276" s="30">
        <f t="shared" si="118"/>
        <v>0</v>
      </c>
      <c r="G276" s="30">
        <f t="shared" si="118"/>
        <v>0</v>
      </c>
      <c r="H276" s="30">
        <f t="shared" si="118"/>
        <v>0</v>
      </c>
      <c r="I276" s="30">
        <f t="shared" si="118"/>
        <v>0</v>
      </c>
      <c r="J276" s="30">
        <f t="shared" si="118"/>
        <v>0</v>
      </c>
      <c r="K276" s="30">
        <f t="shared" si="118"/>
        <v>0</v>
      </c>
      <c r="L276" s="39" t="str">
        <f t="shared" si="112"/>
        <v/>
      </c>
      <c r="N276" s="31"/>
      <c r="O276" s="35"/>
    </row>
    <row r="277" spans="1:15">
      <c r="B277" s="33"/>
      <c r="N277" s="31"/>
      <c r="O277" s="35"/>
    </row>
    <row r="278" spans="1:15">
      <c r="A278" s="1"/>
      <c r="B278" s="1"/>
      <c r="C278" s="1"/>
      <c r="D278" s="1"/>
      <c r="E278" s="1"/>
      <c r="F278" s="1"/>
      <c r="G278" s="1"/>
      <c r="H278" s="1"/>
      <c r="I278" s="1"/>
      <c r="J278" s="2"/>
      <c r="K278" s="153" t="s">
        <v>0</v>
      </c>
      <c r="L278" s="153"/>
      <c r="N278" s="31"/>
      <c r="O278" s="35"/>
    </row>
    <row r="279" spans="1:15">
      <c r="A279" s="154" t="s">
        <v>142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N279" s="31"/>
      <c r="O279" s="35"/>
    </row>
    <row r="280" spans="1: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155" t="s">
        <v>1</v>
      </c>
      <c r="L280" s="155"/>
      <c r="N280" s="31"/>
      <c r="O280" s="35"/>
    </row>
    <row r="281" spans="1:15">
      <c r="A281" s="156" t="s">
        <v>35</v>
      </c>
      <c r="B281" s="156"/>
      <c r="C281" s="156"/>
      <c r="D281" s="156"/>
      <c r="E281" s="157" t="s">
        <v>2</v>
      </c>
      <c r="F281" s="157"/>
      <c r="G281" s="157"/>
      <c r="H281" s="157"/>
      <c r="I281" s="157"/>
      <c r="J281" s="157"/>
      <c r="K281" s="157"/>
      <c r="L281" s="158"/>
      <c r="N281" s="31"/>
      <c r="O281" s="35"/>
    </row>
    <row r="282" spans="1:15">
      <c r="A282" s="159" t="s">
        <v>62</v>
      </c>
      <c r="B282" s="160"/>
      <c r="C282" s="160"/>
      <c r="D282" s="161"/>
      <c r="E282" s="162" t="s">
        <v>3</v>
      </c>
      <c r="F282" s="162"/>
      <c r="G282" s="162"/>
      <c r="H282" s="4"/>
      <c r="I282" s="4"/>
      <c r="J282" s="4"/>
      <c r="K282" s="4"/>
      <c r="L282" s="5"/>
      <c r="N282" s="31"/>
      <c r="O282" s="35"/>
    </row>
    <row r="283" spans="1:15">
      <c r="A283" s="6" t="s">
        <v>41</v>
      </c>
      <c r="B283" s="7"/>
      <c r="C283" s="7"/>
      <c r="D283" s="8"/>
      <c r="E283" s="150" t="s">
        <v>4</v>
      </c>
      <c r="F283" s="150"/>
      <c r="G283" s="150"/>
      <c r="H283" s="9"/>
      <c r="I283" s="9"/>
      <c r="J283" s="9"/>
      <c r="K283" s="9"/>
      <c r="L283" s="10"/>
      <c r="N283" s="31"/>
      <c r="O283" s="35"/>
    </row>
    <row r="284" spans="1:15">
      <c r="A284" s="11"/>
      <c r="B284" s="12"/>
      <c r="C284" s="12"/>
      <c r="D284" s="12"/>
      <c r="E284" s="13"/>
      <c r="F284" s="13"/>
      <c r="G284" s="13"/>
      <c r="H284" s="14"/>
      <c r="I284" s="14"/>
      <c r="J284" s="14"/>
      <c r="K284" s="14"/>
      <c r="L284" s="15"/>
      <c r="N284" s="31"/>
      <c r="O284" s="35"/>
    </row>
    <row r="285" spans="1:15">
      <c r="A285" s="7" t="s">
        <v>5</v>
      </c>
      <c r="B285" s="7"/>
      <c r="C285" s="7"/>
      <c r="D285" s="7"/>
      <c r="E285" s="9"/>
      <c r="F285" s="9"/>
      <c r="G285" s="9"/>
      <c r="H285" s="9"/>
      <c r="I285" s="9"/>
      <c r="J285" s="9"/>
      <c r="K285" s="9"/>
      <c r="L285" s="9"/>
      <c r="N285" s="31"/>
      <c r="O285" s="35"/>
    </row>
    <row r="286" spans="1:15">
      <c r="A286" s="16" t="s">
        <v>6</v>
      </c>
      <c r="B286" s="151" t="s">
        <v>7</v>
      </c>
      <c r="C286" s="152"/>
      <c r="D286" s="151" t="s">
        <v>8</v>
      </c>
      <c r="E286" s="152"/>
      <c r="F286" s="151" t="s">
        <v>9</v>
      </c>
      <c r="G286" s="152"/>
      <c r="H286" s="151" t="s">
        <v>10</v>
      </c>
      <c r="I286" s="152"/>
      <c r="J286" s="151" t="s">
        <v>11</v>
      </c>
      <c r="K286" s="152"/>
      <c r="L286" s="17" t="s">
        <v>12</v>
      </c>
      <c r="N286" s="31"/>
      <c r="O286" s="35"/>
    </row>
    <row r="287" spans="1:15">
      <c r="A287" s="18"/>
      <c r="B287" s="19" t="s">
        <v>13</v>
      </c>
      <c r="C287" s="19" t="s">
        <v>14</v>
      </c>
      <c r="D287" s="19" t="s">
        <v>13</v>
      </c>
      <c r="E287" s="19" t="s">
        <v>14</v>
      </c>
      <c r="F287" s="19" t="s">
        <v>13</v>
      </c>
      <c r="G287" s="19" t="s">
        <v>14</v>
      </c>
      <c r="H287" s="19" t="s">
        <v>13</v>
      </c>
      <c r="I287" s="19" t="s">
        <v>14</v>
      </c>
      <c r="J287" s="19" t="s">
        <v>13</v>
      </c>
      <c r="K287" s="19" t="s">
        <v>14</v>
      </c>
      <c r="L287" s="20" t="s">
        <v>15</v>
      </c>
      <c r="N287" s="31"/>
      <c r="O287" s="35"/>
    </row>
    <row r="288" spans="1:15">
      <c r="A288" s="21" t="s">
        <v>16</v>
      </c>
      <c r="B288" s="22">
        <f>+D288+F288+H288+J288</f>
        <v>0</v>
      </c>
      <c r="C288" s="22">
        <f>+E288+G288+I288+K288</f>
        <v>0</v>
      </c>
      <c r="D288" s="22">
        <f t="shared" ref="D288:K288" si="119">SUM(D289:D291)</f>
        <v>0</v>
      </c>
      <c r="E288" s="22">
        <f t="shared" si="119"/>
        <v>0</v>
      </c>
      <c r="F288" s="22">
        <f t="shared" si="119"/>
        <v>0</v>
      </c>
      <c r="G288" s="22">
        <f t="shared" si="119"/>
        <v>0</v>
      </c>
      <c r="H288" s="22">
        <f t="shared" si="119"/>
        <v>0</v>
      </c>
      <c r="I288" s="22">
        <f t="shared" si="119"/>
        <v>0</v>
      </c>
      <c r="J288" s="22">
        <f t="shared" si="119"/>
        <v>0</v>
      </c>
      <c r="K288" s="22">
        <f t="shared" si="119"/>
        <v>0</v>
      </c>
      <c r="L288" s="23" t="str">
        <f>IF(C288&gt;0,FIXED(C288/B288*100,2),"")</f>
        <v/>
      </c>
      <c r="N288" s="31"/>
      <c r="O288" s="35"/>
    </row>
    <row r="289" spans="1:15">
      <c r="A289" s="24" t="s">
        <v>17</v>
      </c>
      <c r="B289" s="25">
        <f t="shared" ref="B289:C305" si="120">+D289+F289+H289+J289</f>
        <v>0</v>
      </c>
      <c r="C289" s="25">
        <f t="shared" si="120"/>
        <v>0</v>
      </c>
      <c r="D289" s="25">
        <f>+สนอ1!D223+ส่วนกลาง!D342</f>
        <v>0</v>
      </c>
      <c r="E289" s="25">
        <f>+สนอ1!E223+ส่วนกลาง!E342</f>
        <v>0</v>
      </c>
      <c r="F289" s="25">
        <f>+สนอ1!F223+ส่วนกลาง!F342</f>
        <v>0</v>
      </c>
      <c r="G289" s="25">
        <f>+สนอ1!G223+ส่วนกลาง!G342</f>
        <v>0</v>
      </c>
      <c r="H289" s="25">
        <f>+สนอ1!H223+ส่วนกลาง!H342</f>
        <v>0</v>
      </c>
      <c r="I289" s="25">
        <f>+สนอ1!I223+ส่วนกลาง!I342</f>
        <v>0</v>
      </c>
      <c r="J289" s="25">
        <f>+สนอ1!J223+ส่วนกลาง!J342</f>
        <v>0</v>
      </c>
      <c r="K289" s="25">
        <f>+สนอ1!K223+ส่วนกลาง!K342</f>
        <v>0</v>
      </c>
      <c r="L289" s="37" t="str">
        <f t="shared" ref="L289:L306" si="121">IF(C289&gt;0,FIXED(C289/B289*100,2),"")</f>
        <v/>
      </c>
      <c r="N289" s="31"/>
      <c r="O289" s="35"/>
    </row>
    <row r="290" spans="1:15">
      <c r="A290" s="24" t="s">
        <v>18</v>
      </c>
      <c r="B290" s="25">
        <f t="shared" si="120"/>
        <v>0</v>
      </c>
      <c r="C290" s="25">
        <f t="shared" si="120"/>
        <v>0</v>
      </c>
      <c r="D290" s="25">
        <f>+สนอ1!D224+ส่วนกลาง!D343</f>
        <v>0</v>
      </c>
      <c r="E290" s="25">
        <f>+สนอ1!E224+ส่วนกลาง!E343</f>
        <v>0</v>
      </c>
      <c r="F290" s="25">
        <f>+สนอ1!F224+ส่วนกลาง!F343</f>
        <v>0</v>
      </c>
      <c r="G290" s="25">
        <f>+สนอ1!G224+ส่วนกลาง!G343</f>
        <v>0</v>
      </c>
      <c r="H290" s="25">
        <f>+สนอ1!H224+ส่วนกลาง!H343</f>
        <v>0</v>
      </c>
      <c r="I290" s="25">
        <f>+สนอ1!I224+ส่วนกลาง!I343</f>
        <v>0</v>
      </c>
      <c r="J290" s="25">
        <f>+สนอ1!J224+ส่วนกลาง!J343</f>
        <v>0</v>
      </c>
      <c r="K290" s="25">
        <f>+สนอ1!K224+ส่วนกลาง!K343</f>
        <v>0</v>
      </c>
      <c r="L290" s="37" t="str">
        <f t="shared" si="121"/>
        <v/>
      </c>
      <c r="N290" s="31"/>
      <c r="O290" s="35"/>
    </row>
    <row r="291" spans="1:15">
      <c r="A291" s="24" t="s">
        <v>140</v>
      </c>
      <c r="B291" s="25">
        <f t="shared" si="120"/>
        <v>0</v>
      </c>
      <c r="C291" s="25">
        <f t="shared" si="120"/>
        <v>0</v>
      </c>
      <c r="D291" s="25">
        <f>+สนอ1!D225+ส่วนกลาง!D344</f>
        <v>0</v>
      </c>
      <c r="E291" s="25">
        <f>+สนอ1!E225+ส่วนกลาง!E344</f>
        <v>0</v>
      </c>
      <c r="F291" s="25">
        <f>+สนอ1!F225+ส่วนกลาง!F344</f>
        <v>0</v>
      </c>
      <c r="G291" s="25">
        <f>+สนอ1!G225+ส่วนกลาง!G344</f>
        <v>0</v>
      </c>
      <c r="H291" s="25">
        <f>+สนอ1!H225+ส่วนกลาง!H344</f>
        <v>0</v>
      </c>
      <c r="I291" s="25">
        <f>+สนอ1!I225+ส่วนกลาง!I344</f>
        <v>0</v>
      </c>
      <c r="J291" s="25">
        <f>+สนอ1!J225+ส่วนกลาง!J344</f>
        <v>0</v>
      </c>
      <c r="K291" s="25">
        <f>+สนอ1!K225+ส่วนกลาง!K344</f>
        <v>0</v>
      </c>
      <c r="L291" s="37" t="str">
        <f t="shared" si="121"/>
        <v/>
      </c>
      <c r="N291" s="31"/>
      <c r="O291" s="35"/>
    </row>
    <row r="292" spans="1:15">
      <c r="A292" s="21" t="s">
        <v>19</v>
      </c>
      <c r="B292" s="22">
        <f t="shared" si="120"/>
        <v>0</v>
      </c>
      <c r="C292" s="22">
        <f t="shared" si="120"/>
        <v>0</v>
      </c>
      <c r="D292" s="22">
        <f t="shared" ref="D292:K292" si="122">+D293</f>
        <v>0</v>
      </c>
      <c r="E292" s="22">
        <f t="shared" si="122"/>
        <v>0</v>
      </c>
      <c r="F292" s="22">
        <f t="shared" si="122"/>
        <v>0</v>
      </c>
      <c r="G292" s="22">
        <f t="shared" si="122"/>
        <v>0</v>
      </c>
      <c r="H292" s="22">
        <f t="shared" si="122"/>
        <v>0</v>
      </c>
      <c r="I292" s="22">
        <f t="shared" si="122"/>
        <v>0</v>
      </c>
      <c r="J292" s="22">
        <f t="shared" si="122"/>
        <v>0</v>
      </c>
      <c r="K292" s="22">
        <f t="shared" si="122"/>
        <v>0</v>
      </c>
      <c r="L292" s="23" t="str">
        <f t="shared" si="121"/>
        <v/>
      </c>
      <c r="N292" s="31"/>
      <c r="O292" s="35"/>
    </row>
    <row r="293" spans="1:15">
      <c r="A293" s="21" t="s">
        <v>20</v>
      </c>
      <c r="B293" s="22">
        <f t="shared" si="120"/>
        <v>0</v>
      </c>
      <c r="C293" s="22">
        <f t="shared" si="120"/>
        <v>0</v>
      </c>
      <c r="D293" s="22">
        <f t="shared" ref="D293:K293" si="123">+D294+D297+D298+D301</f>
        <v>0</v>
      </c>
      <c r="E293" s="22">
        <f t="shared" si="123"/>
        <v>0</v>
      </c>
      <c r="F293" s="22">
        <f t="shared" si="123"/>
        <v>0</v>
      </c>
      <c r="G293" s="22">
        <f t="shared" si="123"/>
        <v>0</v>
      </c>
      <c r="H293" s="22">
        <f t="shared" si="123"/>
        <v>0</v>
      </c>
      <c r="I293" s="22">
        <f t="shared" si="123"/>
        <v>0</v>
      </c>
      <c r="J293" s="22">
        <f t="shared" si="123"/>
        <v>0</v>
      </c>
      <c r="K293" s="22">
        <f t="shared" si="123"/>
        <v>0</v>
      </c>
      <c r="L293" s="23" t="str">
        <f t="shared" si="121"/>
        <v/>
      </c>
      <c r="N293" s="31"/>
      <c r="O293" s="35"/>
    </row>
    <row r="294" spans="1:15">
      <c r="A294" s="21" t="s">
        <v>21</v>
      </c>
      <c r="B294" s="22">
        <f t="shared" si="120"/>
        <v>0</v>
      </c>
      <c r="C294" s="22">
        <f t="shared" si="120"/>
        <v>0</v>
      </c>
      <c r="D294" s="22">
        <f t="shared" ref="D294:K294" si="124">+D295+D296</f>
        <v>0</v>
      </c>
      <c r="E294" s="22">
        <f t="shared" si="124"/>
        <v>0</v>
      </c>
      <c r="F294" s="22">
        <f t="shared" si="124"/>
        <v>0</v>
      </c>
      <c r="G294" s="22">
        <f t="shared" si="124"/>
        <v>0</v>
      </c>
      <c r="H294" s="22">
        <f t="shared" si="124"/>
        <v>0</v>
      </c>
      <c r="I294" s="22">
        <f t="shared" si="124"/>
        <v>0</v>
      </c>
      <c r="J294" s="22">
        <f t="shared" si="124"/>
        <v>0</v>
      </c>
      <c r="K294" s="22">
        <f t="shared" si="124"/>
        <v>0</v>
      </c>
      <c r="L294" s="23" t="str">
        <f t="shared" si="121"/>
        <v/>
      </c>
      <c r="N294" s="31"/>
      <c r="O294" s="35"/>
    </row>
    <row r="295" spans="1:15">
      <c r="A295" s="24" t="s">
        <v>22</v>
      </c>
      <c r="B295" s="25">
        <f t="shared" si="120"/>
        <v>0</v>
      </c>
      <c r="C295" s="25">
        <f t="shared" si="120"/>
        <v>0</v>
      </c>
      <c r="D295" s="25">
        <f>+สนอ1!D229+ส่วนกลาง!D348</f>
        <v>0</v>
      </c>
      <c r="E295" s="25">
        <f>+สนอ1!E229+ส่วนกลาง!E348</f>
        <v>0</v>
      </c>
      <c r="F295" s="25">
        <f>+สนอ1!F229+ส่วนกลาง!F348</f>
        <v>0</v>
      </c>
      <c r="G295" s="25">
        <f>+สนอ1!G229+ส่วนกลาง!G348</f>
        <v>0</v>
      </c>
      <c r="H295" s="25">
        <f>+สนอ1!H229+ส่วนกลาง!H348</f>
        <v>0</v>
      </c>
      <c r="I295" s="25">
        <f>+สนอ1!I229+ส่วนกลาง!I348</f>
        <v>0</v>
      </c>
      <c r="J295" s="25">
        <f>+สนอ1!J229+ส่วนกลาง!J348</f>
        <v>0</v>
      </c>
      <c r="K295" s="25">
        <f>+สนอ1!K229+ส่วนกลาง!K348</f>
        <v>0</v>
      </c>
      <c r="L295" s="37" t="str">
        <f t="shared" si="121"/>
        <v/>
      </c>
      <c r="N295" s="31"/>
      <c r="O295" s="35"/>
    </row>
    <row r="296" spans="1:15">
      <c r="A296" s="26" t="s">
        <v>23</v>
      </c>
      <c r="B296" s="25">
        <f t="shared" si="120"/>
        <v>0</v>
      </c>
      <c r="C296" s="25">
        <f t="shared" si="120"/>
        <v>0</v>
      </c>
      <c r="D296" s="25">
        <f>+สนอ1!D230+ส่วนกลาง!D349</f>
        <v>0</v>
      </c>
      <c r="E296" s="25">
        <f>+สนอ1!E230+ส่วนกลาง!E349</f>
        <v>0</v>
      </c>
      <c r="F296" s="25">
        <f>+สนอ1!F230+ส่วนกลาง!F349</f>
        <v>0</v>
      </c>
      <c r="G296" s="25">
        <f>+สนอ1!G230+ส่วนกลาง!G349</f>
        <v>0</v>
      </c>
      <c r="H296" s="25">
        <f>+สนอ1!H230+ส่วนกลาง!H349</f>
        <v>0</v>
      </c>
      <c r="I296" s="25">
        <f>+สนอ1!I230+ส่วนกลาง!I349</f>
        <v>0</v>
      </c>
      <c r="J296" s="25">
        <f>+สนอ1!J230+ส่วนกลาง!J349</f>
        <v>0</v>
      </c>
      <c r="K296" s="25">
        <f>+สนอ1!K230+ส่วนกลาง!K349</f>
        <v>0</v>
      </c>
      <c r="L296" s="37" t="str">
        <f t="shared" si="121"/>
        <v/>
      </c>
      <c r="N296" s="31"/>
      <c r="O296" s="35"/>
    </row>
    <row r="297" spans="1:15">
      <c r="A297" s="24" t="s">
        <v>141</v>
      </c>
      <c r="B297" s="25">
        <f t="shared" si="120"/>
        <v>0</v>
      </c>
      <c r="C297" s="25">
        <f t="shared" si="120"/>
        <v>0</v>
      </c>
      <c r="D297" s="25">
        <f>+สนอ1!D231+ส่วนกลาง!D350</f>
        <v>0</v>
      </c>
      <c r="E297" s="25">
        <f>+สนอ1!E231+ส่วนกลาง!E350</f>
        <v>0</v>
      </c>
      <c r="F297" s="25">
        <f>+สนอ1!F231+ส่วนกลาง!F350</f>
        <v>0</v>
      </c>
      <c r="G297" s="25">
        <f>+สนอ1!G231+ส่วนกลาง!G350</f>
        <v>0</v>
      </c>
      <c r="H297" s="25">
        <f>+สนอ1!H231+ส่วนกลาง!H350</f>
        <v>0</v>
      </c>
      <c r="I297" s="25">
        <f>+สนอ1!I231+ส่วนกลาง!I350</f>
        <v>0</v>
      </c>
      <c r="J297" s="25">
        <f>+สนอ1!J231+ส่วนกลาง!J350</f>
        <v>0</v>
      </c>
      <c r="K297" s="25">
        <f>+สนอ1!K231+ส่วนกลาง!K350</f>
        <v>0</v>
      </c>
      <c r="L297" s="37" t="str">
        <f t="shared" si="121"/>
        <v/>
      </c>
      <c r="N297" s="31"/>
      <c r="O297" s="35"/>
    </row>
    <row r="298" spans="1:15">
      <c r="A298" s="21" t="s">
        <v>24</v>
      </c>
      <c r="B298" s="22">
        <f t="shared" si="120"/>
        <v>0</v>
      </c>
      <c r="C298" s="22">
        <f t="shared" si="120"/>
        <v>0</v>
      </c>
      <c r="D298" s="22">
        <f t="shared" ref="D298:K298" si="125">+D299+D300</f>
        <v>0</v>
      </c>
      <c r="E298" s="22">
        <f t="shared" si="125"/>
        <v>0</v>
      </c>
      <c r="F298" s="22">
        <f t="shared" si="125"/>
        <v>0</v>
      </c>
      <c r="G298" s="22">
        <f t="shared" si="125"/>
        <v>0</v>
      </c>
      <c r="H298" s="22">
        <f t="shared" si="125"/>
        <v>0</v>
      </c>
      <c r="I298" s="22">
        <f t="shared" si="125"/>
        <v>0</v>
      </c>
      <c r="J298" s="22">
        <f t="shared" si="125"/>
        <v>0</v>
      </c>
      <c r="K298" s="22">
        <f t="shared" si="125"/>
        <v>0</v>
      </c>
      <c r="L298" s="23" t="str">
        <f t="shared" si="121"/>
        <v/>
      </c>
      <c r="N298" s="31"/>
      <c r="O298" s="35"/>
    </row>
    <row r="299" spans="1:15">
      <c r="A299" s="28" t="s">
        <v>25</v>
      </c>
      <c r="B299" s="25">
        <f t="shared" si="120"/>
        <v>0</v>
      </c>
      <c r="C299" s="25">
        <f t="shared" si="120"/>
        <v>0</v>
      </c>
      <c r="D299" s="25">
        <f>+สนอ1!D233+ส่วนกลาง!D352</f>
        <v>0</v>
      </c>
      <c r="E299" s="25">
        <f>+สนอ1!E233+ส่วนกลาง!E352</f>
        <v>0</v>
      </c>
      <c r="F299" s="25">
        <f>+สนอ1!F233+ส่วนกลาง!F352</f>
        <v>0</v>
      </c>
      <c r="G299" s="25">
        <f>+สนอ1!G233+ส่วนกลาง!G352</f>
        <v>0</v>
      </c>
      <c r="H299" s="25">
        <f>+สนอ1!H233+ส่วนกลาง!H352</f>
        <v>0</v>
      </c>
      <c r="I299" s="25">
        <f>+สนอ1!I233+ส่วนกลาง!I352</f>
        <v>0</v>
      </c>
      <c r="J299" s="25">
        <f>+สนอ1!J233+ส่วนกลาง!J352</f>
        <v>0</v>
      </c>
      <c r="K299" s="25">
        <f>+สนอ1!K233+ส่วนกลาง!K352</f>
        <v>0</v>
      </c>
      <c r="L299" s="37" t="str">
        <f t="shared" si="121"/>
        <v/>
      </c>
      <c r="N299" s="31"/>
      <c r="O299" s="35"/>
    </row>
    <row r="300" spans="1:15">
      <c r="A300" s="28" t="s">
        <v>26</v>
      </c>
      <c r="B300" s="25">
        <f t="shared" si="120"/>
        <v>0</v>
      </c>
      <c r="C300" s="25">
        <f t="shared" si="120"/>
        <v>0</v>
      </c>
      <c r="D300" s="25">
        <f>+สนอ1!D234+ส่วนกลาง!D353</f>
        <v>0</v>
      </c>
      <c r="E300" s="25">
        <f>+สนอ1!E234+ส่วนกลาง!E353</f>
        <v>0</v>
      </c>
      <c r="F300" s="25">
        <f>+สนอ1!F234+ส่วนกลาง!F353</f>
        <v>0</v>
      </c>
      <c r="G300" s="25">
        <f>+สนอ1!G234+ส่วนกลาง!G353</f>
        <v>0</v>
      </c>
      <c r="H300" s="25">
        <f>+สนอ1!H234+ส่วนกลาง!H353</f>
        <v>0</v>
      </c>
      <c r="I300" s="25">
        <f>+สนอ1!I234+ส่วนกลาง!I353</f>
        <v>0</v>
      </c>
      <c r="J300" s="25">
        <f>+สนอ1!J234+ส่วนกลาง!J353</f>
        <v>0</v>
      </c>
      <c r="K300" s="25">
        <f>+สนอ1!K234+ส่วนกลาง!K353</f>
        <v>0</v>
      </c>
      <c r="L300" s="37" t="str">
        <f t="shared" si="121"/>
        <v/>
      </c>
      <c r="N300" s="31"/>
      <c r="O300" s="35"/>
    </row>
    <row r="301" spans="1:15">
      <c r="A301" s="21" t="s">
        <v>27</v>
      </c>
      <c r="B301" s="22">
        <f t="shared" si="120"/>
        <v>0</v>
      </c>
      <c r="C301" s="22">
        <f t="shared" si="120"/>
        <v>0</v>
      </c>
      <c r="D301" s="22">
        <f t="shared" ref="D301:K301" si="126">SUM(D302:D305)</f>
        <v>0</v>
      </c>
      <c r="E301" s="22">
        <f t="shared" si="126"/>
        <v>0</v>
      </c>
      <c r="F301" s="22">
        <f t="shared" si="126"/>
        <v>0</v>
      </c>
      <c r="G301" s="22">
        <f t="shared" si="126"/>
        <v>0</v>
      </c>
      <c r="H301" s="22">
        <f t="shared" si="126"/>
        <v>0</v>
      </c>
      <c r="I301" s="22">
        <f t="shared" si="126"/>
        <v>0</v>
      </c>
      <c r="J301" s="22">
        <f t="shared" si="126"/>
        <v>0</v>
      </c>
      <c r="K301" s="22">
        <f t="shared" si="126"/>
        <v>0</v>
      </c>
      <c r="L301" s="23" t="str">
        <f t="shared" si="121"/>
        <v/>
      </c>
      <c r="N301" s="31"/>
      <c r="O301" s="35"/>
    </row>
    <row r="302" spans="1:15" ht="37.5">
      <c r="A302" s="141" t="s">
        <v>119</v>
      </c>
      <c r="B302" s="68">
        <f t="shared" si="120"/>
        <v>0</v>
      </c>
      <c r="C302" s="68">
        <f t="shared" si="120"/>
        <v>0</v>
      </c>
      <c r="D302" s="68">
        <f>+สนอ1!D236+ส่วนกลาง!D355</f>
        <v>0</v>
      </c>
      <c r="E302" s="68">
        <f>+สนอ1!E236+ส่วนกลาง!E355</f>
        <v>0</v>
      </c>
      <c r="F302" s="68">
        <f>+สนอ1!F236+ส่วนกลาง!F355</f>
        <v>0</v>
      </c>
      <c r="G302" s="68">
        <f>+สนอ1!G236+ส่วนกลาง!G355</f>
        <v>0</v>
      </c>
      <c r="H302" s="68">
        <f>+สนอ1!H236+ส่วนกลาง!H355</f>
        <v>0</v>
      </c>
      <c r="I302" s="68">
        <f>+สนอ1!I236+ส่วนกลาง!I355</f>
        <v>0</v>
      </c>
      <c r="J302" s="68">
        <f>+สนอ1!J236+ส่วนกลาง!J355</f>
        <v>0</v>
      </c>
      <c r="K302" s="68">
        <f>+สนอ1!K236+ส่วนกลาง!K355</f>
        <v>0</v>
      </c>
      <c r="L302" s="69" t="str">
        <f t="shared" si="121"/>
        <v/>
      </c>
      <c r="N302" s="31"/>
      <c r="O302" s="35"/>
    </row>
    <row r="303" spans="1:15">
      <c r="A303" s="28" t="s">
        <v>29</v>
      </c>
      <c r="B303" s="25">
        <f t="shared" si="120"/>
        <v>0</v>
      </c>
      <c r="C303" s="25">
        <f t="shared" si="120"/>
        <v>0</v>
      </c>
      <c r="D303" s="25">
        <f>+สนอ1!D237+ส่วนกลาง!D356</f>
        <v>0</v>
      </c>
      <c r="E303" s="25">
        <f>+สนอ1!E237+ส่วนกลาง!E356</f>
        <v>0</v>
      </c>
      <c r="F303" s="25">
        <f>+สนอ1!F237+ส่วนกลาง!F356</f>
        <v>0</v>
      </c>
      <c r="G303" s="25">
        <f>+สนอ1!G237+ส่วนกลาง!G356</f>
        <v>0</v>
      </c>
      <c r="H303" s="25">
        <f>+สนอ1!H237+ส่วนกลาง!H356</f>
        <v>0</v>
      </c>
      <c r="I303" s="25">
        <f>+สนอ1!I237+ส่วนกลาง!I356</f>
        <v>0</v>
      </c>
      <c r="J303" s="25">
        <f>+สนอ1!J237+ส่วนกลาง!J356</f>
        <v>0</v>
      </c>
      <c r="K303" s="25">
        <f>+สนอ1!K237+ส่วนกลาง!K356</f>
        <v>0</v>
      </c>
      <c r="L303" s="37" t="str">
        <f t="shared" si="121"/>
        <v/>
      </c>
      <c r="N303" s="31"/>
      <c r="O303" s="35"/>
    </row>
    <row r="304" spans="1:15">
      <c r="A304" s="28" t="s">
        <v>30</v>
      </c>
      <c r="B304" s="25">
        <f t="shared" si="120"/>
        <v>0</v>
      </c>
      <c r="C304" s="25">
        <f t="shared" si="120"/>
        <v>0</v>
      </c>
      <c r="D304" s="25">
        <f>+สนอ1!D238+ส่วนกลาง!D357</f>
        <v>0</v>
      </c>
      <c r="E304" s="25">
        <f>+สนอ1!E238+ส่วนกลาง!E357</f>
        <v>0</v>
      </c>
      <c r="F304" s="25">
        <f>+สนอ1!F238+ส่วนกลาง!F357</f>
        <v>0</v>
      </c>
      <c r="G304" s="25">
        <f>+สนอ1!G238+ส่วนกลาง!G357</f>
        <v>0</v>
      </c>
      <c r="H304" s="25">
        <f>+สนอ1!H238+ส่วนกลาง!H357</f>
        <v>0</v>
      </c>
      <c r="I304" s="25">
        <f>+สนอ1!I238+ส่วนกลาง!I357</f>
        <v>0</v>
      </c>
      <c r="J304" s="25">
        <f>+สนอ1!J238+ส่วนกลาง!J357</f>
        <v>0</v>
      </c>
      <c r="K304" s="25">
        <f>+สนอ1!K238+ส่วนกลาง!K357</f>
        <v>0</v>
      </c>
      <c r="L304" s="37" t="str">
        <f t="shared" si="121"/>
        <v/>
      </c>
      <c r="N304" s="31"/>
      <c r="O304" s="35"/>
    </row>
    <row r="305" spans="1:15" ht="19.5" thickBot="1">
      <c r="A305" s="28" t="s">
        <v>31</v>
      </c>
      <c r="B305" s="25">
        <f t="shared" si="120"/>
        <v>0</v>
      </c>
      <c r="C305" s="25">
        <f t="shared" si="120"/>
        <v>0</v>
      </c>
      <c r="D305" s="25">
        <f>+สนอ1!D239+ส่วนกลาง!D358</f>
        <v>0</v>
      </c>
      <c r="E305" s="25">
        <f>+สนอ1!E239+ส่วนกลาง!E358</f>
        <v>0</v>
      </c>
      <c r="F305" s="25">
        <f>+สนอ1!F239+ส่วนกลาง!F358</f>
        <v>0</v>
      </c>
      <c r="G305" s="25">
        <f>+สนอ1!G239+ส่วนกลาง!G358</f>
        <v>0</v>
      </c>
      <c r="H305" s="25">
        <f>+สนอ1!H239+ส่วนกลาง!H358</f>
        <v>0</v>
      </c>
      <c r="I305" s="25">
        <f>+สนอ1!I239+ส่วนกลาง!I358</f>
        <v>0</v>
      </c>
      <c r="J305" s="25">
        <f>+สนอ1!J239+ส่วนกลาง!J358</f>
        <v>0</v>
      </c>
      <c r="K305" s="25">
        <f>+สนอ1!K239+ส่วนกลาง!K358</f>
        <v>0</v>
      </c>
      <c r="L305" s="38" t="str">
        <f t="shared" si="121"/>
        <v/>
      </c>
      <c r="N305" s="31"/>
      <c r="O305" s="35"/>
    </row>
    <row r="306" spans="1:15">
      <c r="A306" s="29" t="s">
        <v>32</v>
      </c>
      <c r="B306" s="30">
        <f>+B293+B288</f>
        <v>0</v>
      </c>
      <c r="C306" s="30">
        <f>+C293+C288</f>
        <v>0</v>
      </c>
      <c r="D306" s="30">
        <f>+D293+D288</f>
        <v>0</v>
      </c>
      <c r="E306" s="30">
        <f t="shared" ref="E306:K306" si="127">+E293+E288</f>
        <v>0</v>
      </c>
      <c r="F306" s="30">
        <f t="shared" si="127"/>
        <v>0</v>
      </c>
      <c r="G306" s="30">
        <f t="shared" si="127"/>
        <v>0</v>
      </c>
      <c r="H306" s="30">
        <f t="shared" si="127"/>
        <v>0</v>
      </c>
      <c r="I306" s="30">
        <f t="shared" si="127"/>
        <v>0</v>
      </c>
      <c r="J306" s="30">
        <f t="shared" si="127"/>
        <v>0</v>
      </c>
      <c r="K306" s="30">
        <f t="shared" si="127"/>
        <v>0</v>
      </c>
      <c r="L306" s="39" t="str">
        <f t="shared" si="121"/>
        <v/>
      </c>
      <c r="N306" s="31"/>
      <c r="O306" s="35"/>
    </row>
    <row r="307" spans="1:15">
      <c r="B307" s="33"/>
      <c r="N307" s="31"/>
      <c r="O307" s="35"/>
    </row>
    <row r="308" spans="1:15">
      <c r="A308" s="1"/>
      <c r="B308" s="1"/>
      <c r="C308" s="1"/>
      <c r="D308" s="1"/>
      <c r="E308" s="1"/>
      <c r="F308" s="1"/>
      <c r="G308" s="1"/>
      <c r="H308" s="1"/>
      <c r="I308" s="1"/>
      <c r="J308" s="2"/>
      <c r="K308" s="153" t="s">
        <v>0</v>
      </c>
      <c r="L308" s="153"/>
      <c r="N308" s="31"/>
      <c r="O308" s="35"/>
    </row>
    <row r="309" spans="1:15">
      <c r="A309" s="154" t="s">
        <v>142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N309" s="31"/>
      <c r="O309" s="35"/>
    </row>
    <row r="310" spans="1: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155" t="s">
        <v>1</v>
      </c>
      <c r="L310" s="155"/>
      <c r="N310" s="31"/>
      <c r="O310" s="35"/>
    </row>
    <row r="311" spans="1:15">
      <c r="A311" s="156" t="s">
        <v>35</v>
      </c>
      <c r="B311" s="156"/>
      <c r="C311" s="156"/>
      <c r="D311" s="156"/>
      <c r="E311" s="157" t="s">
        <v>2</v>
      </c>
      <c r="F311" s="157"/>
      <c r="G311" s="157"/>
      <c r="H311" s="157"/>
      <c r="I311" s="157"/>
      <c r="J311" s="157"/>
      <c r="K311" s="157"/>
      <c r="L311" s="158"/>
      <c r="N311" s="31"/>
      <c r="O311" s="35"/>
    </row>
    <row r="312" spans="1:15">
      <c r="A312" s="159" t="s">
        <v>62</v>
      </c>
      <c r="B312" s="160"/>
      <c r="C312" s="160"/>
      <c r="D312" s="161"/>
      <c r="E312" s="162" t="s">
        <v>3</v>
      </c>
      <c r="F312" s="162"/>
      <c r="G312" s="162"/>
      <c r="H312" s="4"/>
      <c r="I312" s="4"/>
      <c r="J312" s="4"/>
      <c r="K312" s="4"/>
      <c r="L312" s="5"/>
      <c r="N312" s="31"/>
      <c r="O312" s="35"/>
    </row>
    <row r="313" spans="1:15">
      <c r="A313" s="6" t="str">
        <f>+สนอ1!A306</f>
        <v>กองทุน : สินทรัพย์ถาวร</v>
      </c>
      <c r="B313" s="7"/>
      <c r="C313" s="7"/>
      <c r="D313" s="8"/>
      <c r="E313" s="150" t="s">
        <v>4</v>
      </c>
      <c r="F313" s="150"/>
      <c r="G313" s="150"/>
      <c r="H313" s="9"/>
      <c r="I313" s="9"/>
      <c r="J313" s="9"/>
      <c r="K313" s="9"/>
      <c r="L313" s="10"/>
      <c r="N313" s="31"/>
      <c r="O313" s="35"/>
    </row>
    <row r="314" spans="1:15">
      <c r="A314" s="11"/>
      <c r="B314" s="12"/>
      <c r="C314" s="12"/>
      <c r="D314" s="12"/>
      <c r="E314" s="13"/>
      <c r="F314" s="13"/>
      <c r="G314" s="13"/>
      <c r="H314" s="14"/>
      <c r="I314" s="14"/>
      <c r="J314" s="14"/>
      <c r="K314" s="14"/>
      <c r="L314" s="15"/>
      <c r="N314" s="31"/>
      <c r="O314" s="35"/>
    </row>
    <row r="315" spans="1:15">
      <c r="A315" s="7" t="s">
        <v>5</v>
      </c>
      <c r="B315" s="7"/>
      <c r="C315" s="7"/>
      <c r="D315" s="7"/>
      <c r="E315" s="9"/>
      <c r="F315" s="9"/>
      <c r="G315" s="9"/>
      <c r="H315" s="9"/>
      <c r="I315" s="9"/>
      <c r="J315" s="9"/>
      <c r="K315" s="9"/>
      <c r="L315" s="9"/>
      <c r="N315" s="31"/>
      <c r="O315" s="35"/>
    </row>
    <row r="316" spans="1:15">
      <c r="A316" s="16" t="s">
        <v>6</v>
      </c>
      <c r="B316" s="151" t="s">
        <v>7</v>
      </c>
      <c r="C316" s="152"/>
      <c r="D316" s="151" t="s">
        <v>8</v>
      </c>
      <c r="E316" s="152"/>
      <c r="F316" s="151" t="s">
        <v>9</v>
      </c>
      <c r="G316" s="152"/>
      <c r="H316" s="151" t="s">
        <v>10</v>
      </c>
      <c r="I316" s="152"/>
      <c r="J316" s="151" t="s">
        <v>11</v>
      </c>
      <c r="K316" s="152"/>
      <c r="L316" s="17" t="s">
        <v>12</v>
      </c>
      <c r="N316" s="31"/>
      <c r="O316" s="35"/>
    </row>
    <row r="317" spans="1:15">
      <c r="A317" s="18"/>
      <c r="B317" s="19" t="s">
        <v>13</v>
      </c>
      <c r="C317" s="19" t="s">
        <v>14</v>
      </c>
      <c r="D317" s="19" t="s">
        <v>13</v>
      </c>
      <c r="E317" s="19" t="s">
        <v>14</v>
      </c>
      <c r="F317" s="19" t="s">
        <v>13</v>
      </c>
      <c r="G317" s="19" t="s">
        <v>14</v>
      </c>
      <c r="H317" s="19" t="s">
        <v>13</v>
      </c>
      <c r="I317" s="19" t="s">
        <v>14</v>
      </c>
      <c r="J317" s="19" t="s">
        <v>13</v>
      </c>
      <c r="K317" s="19" t="s">
        <v>14</v>
      </c>
      <c r="L317" s="20" t="s">
        <v>15</v>
      </c>
      <c r="N317" s="31"/>
      <c r="O317" s="35"/>
    </row>
    <row r="318" spans="1:15">
      <c r="A318" s="21" t="s">
        <v>16</v>
      </c>
      <c r="B318" s="22">
        <f>+D318+F318+H318+J318</f>
        <v>0</v>
      </c>
      <c r="C318" s="22">
        <f>+E318+G318+I318+K318</f>
        <v>0</v>
      </c>
      <c r="D318" s="22">
        <f t="shared" ref="D318:K318" si="128">SUM(D319:D321)</f>
        <v>0</v>
      </c>
      <c r="E318" s="22">
        <f t="shared" si="128"/>
        <v>0</v>
      </c>
      <c r="F318" s="22">
        <f t="shared" si="128"/>
        <v>0</v>
      </c>
      <c r="G318" s="22">
        <f t="shared" si="128"/>
        <v>0</v>
      </c>
      <c r="H318" s="22">
        <f t="shared" si="128"/>
        <v>0</v>
      </c>
      <c r="I318" s="22">
        <f t="shared" si="128"/>
        <v>0</v>
      </c>
      <c r="J318" s="22">
        <f t="shared" si="128"/>
        <v>0</v>
      </c>
      <c r="K318" s="22">
        <f t="shared" si="128"/>
        <v>0</v>
      </c>
      <c r="L318" s="23" t="str">
        <f>IF(C318&gt;0,FIXED(C318/B318*100,2),"")</f>
        <v/>
      </c>
      <c r="N318" s="31"/>
      <c r="O318" s="35"/>
    </row>
    <row r="319" spans="1:15">
      <c r="A319" s="24" t="s">
        <v>17</v>
      </c>
      <c r="B319" s="25">
        <f t="shared" ref="B319:B335" si="129">+D319+F319+H319+J319</f>
        <v>0</v>
      </c>
      <c r="C319" s="25">
        <f t="shared" ref="C319:C335" si="130">+E319+G319+I319+K319</f>
        <v>0</v>
      </c>
      <c r="D319" s="25">
        <f>+สนอ1!D312</f>
        <v>0</v>
      </c>
      <c r="E319" s="25">
        <f>+สนอ1!E312</f>
        <v>0</v>
      </c>
      <c r="F319" s="25">
        <f>+สนอ1!F312</f>
        <v>0</v>
      </c>
      <c r="G319" s="25">
        <f>+สนอ1!G312</f>
        <v>0</v>
      </c>
      <c r="H319" s="25">
        <f>+สนอ1!H312</f>
        <v>0</v>
      </c>
      <c r="I319" s="25">
        <f>+สนอ1!I312</f>
        <v>0</v>
      </c>
      <c r="J319" s="25">
        <f>+สนอ1!J312</f>
        <v>0</v>
      </c>
      <c r="K319" s="25">
        <f>+สนอ1!K312</f>
        <v>0</v>
      </c>
      <c r="L319" s="37" t="str">
        <f t="shared" ref="L319:L336" si="131">IF(C319&gt;0,FIXED(C319/B319*100,2),"")</f>
        <v/>
      </c>
      <c r="N319" s="31"/>
      <c r="O319" s="35"/>
    </row>
    <row r="320" spans="1:15" hidden="1">
      <c r="A320" s="24" t="s">
        <v>18</v>
      </c>
      <c r="B320" s="25">
        <f t="shared" si="129"/>
        <v>0</v>
      </c>
      <c r="C320" s="25">
        <f t="shared" si="130"/>
        <v>0</v>
      </c>
      <c r="D320" s="25">
        <f>+สนอ1!D313</f>
        <v>0</v>
      </c>
      <c r="E320" s="25">
        <f>+สนอ1!E313</f>
        <v>0</v>
      </c>
      <c r="F320" s="25">
        <f>+สนอ1!F313</f>
        <v>0</v>
      </c>
      <c r="G320" s="25">
        <f>+สนอ1!G313</f>
        <v>0</v>
      </c>
      <c r="H320" s="25">
        <f>+สนอ1!H313</f>
        <v>0</v>
      </c>
      <c r="I320" s="25">
        <f>+สนอ1!I313</f>
        <v>0</v>
      </c>
      <c r="J320" s="25">
        <f>+สนอ1!J313</f>
        <v>0</v>
      </c>
      <c r="K320" s="25">
        <f>+สนอ1!K313</f>
        <v>0</v>
      </c>
      <c r="L320" s="37" t="str">
        <f t="shared" si="131"/>
        <v/>
      </c>
      <c r="N320" s="31"/>
      <c r="O320" s="35"/>
    </row>
    <row r="321" spans="1:15">
      <c r="A321" s="24" t="s">
        <v>140</v>
      </c>
      <c r="B321" s="25">
        <f t="shared" si="129"/>
        <v>0</v>
      </c>
      <c r="C321" s="25">
        <f t="shared" si="130"/>
        <v>0</v>
      </c>
      <c r="D321" s="25">
        <f>+สนอ1!D314</f>
        <v>0</v>
      </c>
      <c r="E321" s="25">
        <f>+สนอ1!E314</f>
        <v>0</v>
      </c>
      <c r="F321" s="25">
        <f>+สนอ1!F314</f>
        <v>0</v>
      </c>
      <c r="G321" s="25">
        <f>+สนอ1!G314</f>
        <v>0</v>
      </c>
      <c r="H321" s="25">
        <f>+สนอ1!H314</f>
        <v>0</v>
      </c>
      <c r="I321" s="25">
        <f>+สนอ1!I314</f>
        <v>0</v>
      </c>
      <c r="J321" s="25">
        <f>+สนอ1!J314</f>
        <v>0</v>
      </c>
      <c r="K321" s="25">
        <f>+สนอ1!K314</f>
        <v>0</v>
      </c>
      <c r="L321" s="37" t="str">
        <f t="shared" si="131"/>
        <v/>
      </c>
      <c r="N321" s="31"/>
      <c r="O321" s="35"/>
    </row>
    <row r="322" spans="1:15">
      <c r="A322" s="21" t="s">
        <v>19</v>
      </c>
      <c r="B322" s="22">
        <f t="shared" si="129"/>
        <v>0</v>
      </c>
      <c r="C322" s="22">
        <f t="shared" si="130"/>
        <v>0</v>
      </c>
      <c r="D322" s="22">
        <f t="shared" ref="D322:K322" si="132">+D323</f>
        <v>0</v>
      </c>
      <c r="E322" s="22">
        <f t="shared" si="132"/>
        <v>0</v>
      </c>
      <c r="F322" s="22">
        <f t="shared" si="132"/>
        <v>0</v>
      </c>
      <c r="G322" s="22">
        <f t="shared" si="132"/>
        <v>0</v>
      </c>
      <c r="H322" s="22">
        <f t="shared" si="132"/>
        <v>0</v>
      </c>
      <c r="I322" s="22">
        <f t="shared" si="132"/>
        <v>0</v>
      </c>
      <c r="J322" s="22">
        <f t="shared" si="132"/>
        <v>0</v>
      </c>
      <c r="K322" s="22">
        <f t="shared" si="132"/>
        <v>0</v>
      </c>
      <c r="L322" s="23" t="str">
        <f t="shared" si="131"/>
        <v/>
      </c>
      <c r="N322" s="31"/>
      <c r="O322" s="35"/>
    </row>
    <row r="323" spans="1:15">
      <c r="A323" s="21" t="s">
        <v>20</v>
      </c>
      <c r="B323" s="22">
        <f t="shared" si="129"/>
        <v>0</v>
      </c>
      <c r="C323" s="22">
        <f t="shared" si="130"/>
        <v>0</v>
      </c>
      <c r="D323" s="22">
        <f t="shared" ref="D323:K323" si="133">+D324+D327+D328+D331</f>
        <v>0</v>
      </c>
      <c r="E323" s="22">
        <f t="shared" si="133"/>
        <v>0</v>
      </c>
      <c r="F323" s="22">
        <f t="shared" si="133"/>
        <v>0</v>
      </c>
      <c r="G323" s="22">
        <f t="shared" si="133"/>
        <v>0</v>
      </c>
      <c r="H323" s="22">
        <f t="shared" si="133"/>
        <v>0</v>
      </c>
      <c r="I323" s="22">
        <f t="shared" si="133"/>
        <v>0</v>
      </c>
      <c r="J323" s="22">
        <f t="shared" si="133"/>
        <v>0</v>
      </c>
      <c r="K323" s="22">
        <f t="shared" si="133"/>
        <v>0</v>
      </c>
      <c r="L323" s="23" t="str">
        <f t="shared" si="131"/>
        <v/>
      </c>
      <c r="N323" s="31"/>
      <c r="O323" s="35"/>
    </row>
    <row r="324" spans="1:15">
      <c r="A324" s="21" t="s">
        <v>21</v>
      </c>
      <c r="B324" s="22">
        <f t="shared" si="129"/>
        <v>0</v>
      </c>
      <c r="C324" s="22">
        <f t="shared" si="130"/>
        <v>0</v>
      </c>
      <c r="D324" s="22">
        <f t="shared" ref="D324:K324" si="134">+D325+D326</f>
        <v>0</v>
      </c>
      <c r="E324" s="22">
        <f t="shared" si="134"/>
        <v>0</v>
      </c>
      <c r="F324" s="22">
        <f t="shared" si="134"/>
        <v>0</v>
      </c>
      <c r="G324" s="22">
        <f t="shared" si="134"/>
        <v>0</v>
      </c>
      <c r="H324" s="22">
        <f t="shared" si="134"/>
        <v>0</v>
      </c>
      <c r="I324" s="22">
        <f t="shared" si="134"/>
        <v>0</v>
      </c>
      <c r="J324" s="22">
        <f t="shared" si="134"/>
        <v>0</v>
      </c>
      <c r="K324" s="22">
        <f t="shared" si="134"/>
        <v>0</v>
      </c>
      <c r="L324" s="23" t="str">
        <f t="shared" si="131"/>
        <v/>
      </c>
      <c r="N324" s="31"/>
      <c r="O324" s="35"/>
    </row>
    <row r="325" spans="1:15">
      <c r="A325" s="24" t="s">
        <v>22</v>
      </c>
      <c r="B325" s="25">
        <f t="shared" si="129"/>
        <v>0</v>
      </c>
      <c r="C325" s="25">
        <f t="shared" si="130"/>
        <v>0</v>
      </c>
      <c r="D325" s="25">
        <f>+สนอ1!D318</f>
        <v>0</v>
      </c>
      <c r="E325" s="25">
        <f>+สนอ1!E318</f>
        <v>0</v>
      </c>
      <c r="F325" s="25">
        <f>+สนอ1!F318</f>
        <v>0</v>
      </c>
      <c r="G325" s="25">
        <f>+สนอ1!G318</f>
        <v>0</v>
      </c>
      <c r="H325" s="25">
        <f>+สนอ1!H318</f>
        <v>0</v>
      </c>
      <c r="I325" s="25">
        <f>+สนอ1!I318</f>
        <v>0</v>
      </c>
      <c r="J325" s="25">
        <f>+สนอ1!J318</f>
        <v>0</v>
      </c>
      <c r="K325" s="25">
        <f>+สนอ1!K318</f>
        <v>0</v>
      </c>
      <c r="L325" s="37" t="str">
        <f t="shared" si="131"/>
        <v/>
      </c>
      <c r="N325" s="31"/>
      <c r="O325" s="35"/>
    </row>
    <row r="326" spans="1:15">
      <c r="A326" s="26" t="s">
        <v>23</v>
      </c>
      <c r="B326" s="25">
        <f t="shared" si="129"/>
        <v>0</v>
      </c>
      <c r="C326" s="25">
        <f t="shared" si="130"/>
        <v>0</v>
      </c>
      <c r="D326" s="25">
        <f>+สนอ1!D319</f>
        <v>0</v>
      </c>
      <c r="E326" s="25">
        <f>+สนอ1!E319</f>
        <v>0</v>
      </c>
      <c r="F326" s="25">
        <f>+สนอ1!F319</f>
        <v>0</v>
      </c>
      <c r="G326" s="25">
        <f>+สนอ1!G319</f>
        <v>0</v>
      </c>
      <c r="H326" s="25">
        <f>+สนอ1!H319</f>
        <v>0</v>
      </c>
      <c r="I326" s="25">
        <f>+สนอ1!I319</f>
        <v>0</v>
      </c>
      <c r="J326" s="25">
        <f>+สนอ1!J319</f>
        <v>0</v>
      </c>
      <c r="K326" s="25">
        <f>+สนอ1!K319</f>
        <v>0</v>
      </c>
      <c r="L326" s="37" t="str">
        <f t="shared" si="131"/>
        <v/>
      </c>
      <c r="N326" s="31"/>
      <c r="O326" s="35"/>
    </row>
    <row r="327" spans="1:15">
      <c r="A327" s="24" t="s">
        <v>141</v>
      </c>
      <c r="B327" s="25">
        <f t="shared" si="129"/>
        <v>0</v>
      </c>
      <c r="C327" s="25">
        <f t="shared" si="130"/>
        <v>0</v>
      </c>
      <c r="D327" s="25">
        <f>+สนอ1!D320</f>
        <v>0</v>
      </c>
      <c r="E327" s="25">
        <f>+สนอ1!E320</f>
        <v>0</v>
      </c>
      <c r="F327" s="25">
        <f>+สนอ1!F320</f>
        <v>0</v>
      </c>
      <c r="G327" s="25">
        <f>+สนอ1!G320</f>
        <v>0</v>
      </c>
      <c r="H327" s="25">
        <f>+สนอ1!H320</f>
        <v>0</v>
      </c>
      <c r="I327" s="25">
        <f>+สนอ1!I320</f>
        <v>0</v>
      </c>
      <c r="J327" s="25">
        <f>+สนอ1!J320</f>
        <v>0</v>
      </c>
      <c r="K327" s="25">
        <f>+สนอ1!K320</f>
        <v>0</v>
      </c>
      <c r="L327" s="37" t="str">
        <f t="shared" si="131"/>
        <v/>
      </c>
      <c r="N327" s="31"/>
      <c r="O327" s="35"/>
    </row>
    <row r="328" spans="1:15">
      <c r="A328" s="21" t="s">
        <v>24</v>
      </c>
      <c r="B328" s="22">
        <f t="shared" si="129"/>
        <v>0</v>
      </c>
      <c r="C328" s="22">
        <f t="shared" si="130"/>
        <v>0</v>
      </c>
      <c r="D328" s="22">
        <f t="shared" ref="D328:K328" si="135">+D329+D330</f>
        <v>0</v>
      </c>
      <c r="E328" s="22">
        <f t="shared" si="135"/>
        <v>0</v>
      </c>
      <c r="F328" s="22">
        <f t="shared" si="135"/>
        <v>0</v>
      </c>
      <c r="G328" s="22">
        <f t="shared" si="135"/>
        <v>0</v>
      </c>
      <c r="H328" s="22">
        <f t="shared" si="135"/>
        <v>0</v>
      </c>
      <c r="I328" s="22">
        <f t="shared" si="135"/>
        <v>0</v>
      </c>
      <c r="J328" s="22">
        <f t="shared" si="135"/>
        <v>0</v>
      </c>
      <c r="K328" s="22">
        <f t="shared" si="135"/>
        <v>0</v>
      </c>
      <c r="L328" s="23" t="str">
        <f t="shared" si="131"/>
        <v/>
      </c>
      <c r="N328" s="31"/>
      <c r="O328" s="35"/>
    </row>
    <row r="329" spans="1:15">
      <c r="A329" s="28" t="s">
        <v>25</v>
      </c>
      <c r="B329" s="25">
        <f t="shared" si="129"/>
        <v>0</v>
      </c>
      <c r="C329" s="25">
        <f t="shared" si="130"/>
        <v>0</v>
      </c>
      <c r="D329" s="25">
        <f>+สนอ1!D322</f>
        <v>0</v>
      </c>
      <c r="E329" s="25">
        <f>+สนอ1!E322</f>
        <v>0</v>
      </c>
      <c r="F329" s="25">
        <f>+สนอ1!F322</f>
        <v>0</v>
      </c>
      <c r="G329" s="25">
        <f>+สนอ1!G322</f>
        <v>0</v>
      </c>
      <c r="H329" s="25">
        <f>+สนอ1!H322</f>
        <v>0</v>
      </c>
      <c r="I329" s="25">
        <f>+สนอ1!I322</f>
        <v>0</v>
      </c>
      <c r="J329" s="25">
        <f>+สนอ1!J322</f>
        <v>0</v>
      </c>
      <c r="K329" s="25">
        <f>+สนอ1!K322</f>
        <v>0</v>
      </c>
      <c r="L329" s="37" t="str">
        <f t="shared" si="131"/>
        <v/>
      </c>
      <c r="N329" s="31"/>
      <c r="O329" s="35"/>
    </row>
    <row r="330" spans="1:15">
      <c r="A330" s="28" t="s">
        <v>26</v>
      </c>
      <c r="B330" s="25">
        <f t="shared" si="129"/>
        <v>0</v>
      </c>
      <c r="C330" s="25">
        <f t="shared" si="130"/>
        <v>0</v>
      </c>
      <c r="D330" s="25">
        <f>+สนอ1!D323</f>
        <v>0</v>
      </c>
      <c r="E330" s="25">
        <f>+สนอ1!E323</f>
        <v>0</v>
      </c>
      <c r="F330" s="25">
        <f>+สนอ1!F323</f>
        <v>0</v>
      </c>
      <c r="G330" s="25">
        <f>+สนอ1!G323</f>
        <v>0</v>
      </c>
      <c r="H330" s="25">
        <f>+สนอ1!H323</f>
        <v>0</v>
      </c>
      <c r="I330" s="25">
        <f>+สนอ1!I323</f>
        <v>0</v>
      </c>
      <c r="J330" s="25">
        <f>+สนอ1!J323</f>
        <v>0</v>
      </c>
      <c r="K330" s="25">
        <f>+สนอ1!K323</f>
        <v>0</v>
      </c>
      <c r="L330" s="37" t="str">
        <f t="shared" si="131"/>
        <v/>
      </c>
      <c r="N330" s="31"/>
      <c r="O330" s="35"/>
    </row>
    <row r="331" spans="1:15">
      <c r="A331" s="21" t="s">
        <v>27</v>
      </c>
      <c r="B331" s="22">
        <f t="shared" si="129"/>
        <v>0</v>
      </c>
      <c r="C331" s="22">
        <f t="shared" si="130"/>
        <v>0</v>
      </c>
      <c r="D331" s="22">
        <f t="shared" ref="D331:K331" si="136">SUM(D332:D335)</f>
        <v>0</v>
      </c>
      <c r="E331" s="22">
        <f t="shared" si="136"/>
        <v>0</v>
      </c>
      <c r="F331" s="22">
        <f t="shared" si="136"/>
        <v>0</v>
      </c>
      <c r="G331" s="22">
        <f t="shared" si="136"/>
        <v>0</v>
      </c>
      <c r="H331" s="22">
        <f t="shared" si="136"/>
        <v>0</v>
      </c>
      <c r="I331" s="22">
        <f t="shared" si="136"/>
        <v>0</v>
      </c>
      <c r="J331" s="22">
        <f t="shared" si="136"/>
        <v>0</v>
      </c>
      <c r="K331" s="22">
        <f t="shared" si="136"/>
        <v>0</v>
      </c>
      <c r="L331" s="23" t="str">
        <f t="shared" si="131"/>
        <v/>
      </c>
      <c r="N331" s="31"/>
      <c r="O331" s="35"/>
    </row>
    <row r="332" spans="1:15">
      <c r="A332" s="28" t="s">
        <v>28</v>
      </c>
      <c r="B332" s="25">
        <f t="shared" si="129"/>
        <v>0</v>
      </c>
      <c r="C332" s="25">
        <f t="shared" si="130"/>
        <v>0</v>
      </c>
      <c r="D332" s="25">
        <f>+สนอ1!D325</f>
        <v>0</v>
      </c>
      <c r="E332" s="25">
        <f>+สนอ1!E325</f>
        <v>0</v>
      </c>
      <c r="F332" s="25">
        <f>+สนอ1!F325</f>
        <v>0</v>
      </c>
      <c r="G332" s="25">
        <f>+สนอ1!G325</f>
        <v>0</v>
      </c>
      <c r="H332" s="25">
        <f>+สนอ1!H325</f>
        <v>0</v>
      </c>
      <c r="I332" s="25">
        <f>+สนอ1!I325</f>
        <v>0</v>
      </c>
      <c r="J332" s="25">
        <f>+สนอ1!J325</f>
        <v>0</v>
      </c>
      <c r="K332" s="25">
        <f>+สนอ1!K325</f>
        <v>0</v>
      </c>
      <c r="L332" s="37" t="str">
        <f t="shared" si="131"/>
        <v/>
      </c>
      <c r="N332" s="31"/>
      <c r="O332" s="35"/>
    </row>
    <row r="333" spans="1:15">
      <c r="A333" s="28" t="s">
        <v>29</v>
      </c>
      <c r="B333" s="25">
        <f t="shared" si="129"/>
        <v>0</v>
      </c>
      <c r="C333" s="25">
        <f t="shared" si="130"/>
        <v>0</v>
      </c>
      <c r="D333" s="25">
        <f>+สนอ1!D326</f>
        <v>0</v>
      </c>
      <c r="E333" s="25">
        <f>+สนอ1!E326</f>
        <v>0</v>
      </c>
      <c r="F333" s="25">
        <f>+สนอ1!F326</f>
        <v>0</v>
      </c>
      <c r="G333" s="25">
        <f>+สนอ1!G326</f>
        <v>0</v>
      </c>
      <c r="H333" s="25">
        <f>+สนอ1!H326</f>
        <v>0</v>
      </c>
      <c r="I333" s="25">
        <f>+สนอ1!I326</f>
        <v>0</v>
      </c>
      <c r="J333" s="25">
        <f>+สนอ1!J326</f>
        <v>0</v>
      </c>
      <c r="K333" s="25">
        <f>+สนอ1!K326</f>
        <v>0</v>
      </c>
      <c r="L333" s="37" t="str">
        <f t="shared" si="131"/>
        <v/>
      </c>
      <c r="N333" s="31"/>
      <c r="O333" s="35"/>
    </row>
    <row r="334" spans="1:15">
      <c r="A334" s="28" t="s">
        <v>30</v>
      </c>
      <c r="B334" s="25">
        <f t="shared" si="129"/>
        <v>0</v>
      </c>
      <c r="C334" s="25">
        <f t="shared" si="130"/>
        <v>0</v>
      </c>
      <c r="D334" s="25">
        <f>+สนอ1!D327</f>
        <v>0</v>
      </c>
      <c r="E334" s="25">
        <f>+สนอ1!E327</f>
        <v>0</v>
      </c>
      <c r="F334" s="25">
        <f>+สนอ1!F327</f>
        <v>0</v>
      </c>
      <c r="G334" s="25">
        <f>+สนอ1!G327</f>
        <v>0</v>
      </c>
      <c r="H334" s="25">
        <f>+สนอ1!H327</f>
        <v>0</v>
      </c>
      <c r="I334" s="25">
        <f>+สนอ1!I327</f>
        <v>0</v>
      </c>
      <c r="J334" s="25">
        <f>+สนอ1!J327</f>
        <v>0</v>
      </c>
      <c r="K334" s="25">
        <f>+สนอ1!K327</f>
        <v>0</v>
      </c>
      <c r="L334" s="37" t="str">
        <f t="shared" si="131"/>
        <v/>
      </c>
      <c r="N334" s="31"/>
      <c r="O334" s="35"/>
    </row>
    <row r="335" spans="1:15" ht="19.5" thickBot="1">
      <c r="A335" s="28" t="s">
        <v>31</v>
      </c>
      <c r="B335" s="25">
        <f t="shared" si="129"/>
        <v>0</v>
      </c>
      <c r="C335" s="25">
        <f t="shared" si="130"/>
        <v>0</v>
      </c>
      <c r="D335" s="25">
        <f>+สนอ1!D328</f>
        <v>0</v>
      </c>
      <c r="E335" s="25">
        <f>+สนอ1!E328</f>
        <v>0</v>
      </c>
      <c r="F335" s="25">
        <f>+สนอ1!F328</f>
        <v>0</v>
      </c>
      <c r="G335" s="25">
        <f>+สนอ1!G328</f>
        <v>0</v>
      </c>
      <c r="H335" s="25">
        <f>+สนอ1!H328</f>
        <v>0</v>
      </c>
      <c r="I335" s="25">
        <f>+สนอ1!I328</f>
        <v>0</v>
      </c>
      <c r="J335" s="25">
        <f>+สนอ1!J328</f>
        <v>0</v>
      </c>
      <c r="K335" s="25">
        <f>+สนอ1!K328</f>
        <v>0</v>
      </c>
      <c r="L335" s="38" t="str">
        <f t="shared" si="131"/>
        <v/>
      </c>
      <c r="N335" s="31"/>
      <c r="O335" s="35"/>
    </row>
    <row r="336" spans="1:15">
      <c r="A336" s="29" t="s">
        <v>32</v>
      </c>
      <c r="B336" s="30">
        <f>+B323+B318</f>
        <v>0</v>
      </c>
      <c r="C336" s="30">
        <f>+C323+C318</f>
        <v>0</v>
      </c>
      <c r="D336" s="30">
        <f>+D323+D318</f>
        <v>0</v>
      </c>
      <c r="E336" s="30">
        <f t="shared" ref="E336:K336" si="137">+E323+E318</f>
        <v>0</v>
      </c>
      <c r="F336" s="30">
        <f t="shared" si="137"/>
        <v>0</v>
      </c>
      <c r="G336" s="30">
        <f t="shared" si="137"/>
        <v>0</v>
      </c>
      <c r="H336" s="30">
        <f t="shared" si="137"/>
        <v>0</v>
      </c>
      <c r="I336" s="30">
        <f t="shared" si="137"/>
        <v>0</v>
      </c>
      <c r="J336" s="30">
        <f t="shared" si="137"/>
        <v>0</v>
      </c>
      <c r="K336" s="30">
        <f t="shared" si="137"/>
        <v>0</v>
      </c>
      <c r="L336" s="39" t="str">
        <f t="shared" si="131"/>
        <v/>
      </c>
      <c r="N336" s="31"/>
      <c r="O336" s="35"/>
    </row>
    <row r="337" spans="1:15">
      <c r="N337" s="31"/>
      <c r="O337" s="35"/>
    </row>
    <row r="338" spans="1:15">
      <c r="A338" s="1"/>
      <c r="B338" s="1"/>
      <c r="C338" s="1"/>
      <c r="D338" s="1"/>
      <c r="E338" s="1"/>
      <c r="F338" s="1"/>
      <c r="G338" s="1"/>
      <c r="H338" s="1"/>
      <c r="I338" s="1"/>
      <c r="J338" s="2"/>
      <c r="K338" s="153" t="s">
        <v>0</v>
      </c>
      <c r="L338" s="153"/>
      <c r="N338" s="31"/>
      <c r="O338" s="35"/>
    </row>
    <row r="339" spans="1:15">
      <c r="A339" s="154" t="s">
        <v>142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N339" s="31"/>
      <c r="O339" s="35"/>
    </row>
    <row r="340" spans="1: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155" t="s">
        <v>1</v>
      </c>
      <c r="L340" s="155"/>
      <c r="N340" s="31"/>
      <c r="O340" s="35"/>
    </row>
    <row r="341" spans="1:15">
      <c r="A341" s="156" t="s">
        <v>36</v>
      </c>
      <c r="B341" s="156"/>
      <c r="C341" s="156"/>
      <c r="D341" s="156"/>
      <c r="E341" s="157" t="s">
        <v>2</v>
      </c>
      <c r="F341" s="157"/>
      <c r="G341" s="157"/>
      <c r="H341" s="157"/>
      <c r="I341" s="157"/>
      <c r="J341" s="157"/>
      <c r="K341" s="157"/>
      <c r="L341" s="158"/>
      <c r="N341" s="31"/>
      <c r="O341" s="35"/>
    </row>
    <row r="342" spans="1:15">
      <c r="A342" s="159" t="s">
        <v>62</v>
      </c>
      <c r="B342" s="160"/>
      <c r="C342" s="160"/>
      <c r="D342" s="161"/>
      <c r="E342" s="162" t="s">
        <v>3</v>
      </c>
      <c r="F342" s="162"/>
      <c r="G342" s="162"/>
      <c r="H342" s="4"/>
      <c r="I342" s="4"/>
      <c r="J342" s="4"/>
      <c r="K342" s="4"/>
      <c r="L342" s="5"/>
      <c r="N342" s="31"/>
      <c r="O342" s="35"/>
    </row>
    <row r="343" spans="1:15">
      <c r="A343" s="6" t="s">
        <v>42</v>
      </c>
      <c r="B343" s="7"/>
      <c r="C343" s="7"/>
      <c r="D343" s="8"/>
      <c r="E343" s="150" t="s">
        <v>4</v>
      </c>
      <c r="F343" s="150"/>
      <c r="G343" s="150"/>
      <c r="H343" s="9"/>
      <c r="I343" s="9"/>
      <c r="J343" s="9"/>
      <c r="K343" s="9"/>
      <c r="L343" s="10"/>
      <c r="N343" s="31"/>
      <c r="O343" s="35"/>
    </row>
    <row r="344" spans="1:15">
      <c r="A344" s="11"/>
      <c r="B344" s="12"/>
      <c r="C344" s="12"/>
      <c r="D344" s="12"/>
      <c r="E344" s="13"/>
      <c r="F344" s="13"/>
      <c r="G344" s="13"/>
      <c r="H344" s="14"/>
      <c r="I344" s="14"/>
      <c r="J344" s="14"/>
      <c r="K344" s="14"/>
      <c r="L344" s="15"/>
      <c r="N344" s="31"/>
      <c r="O344" s="35"/>
    </row>
    <row r="345" spans="1:15">
      <c r="A345" s="7" t="s">
        <v>5</v>
      </c>
      <c r="B345" s="7"/>
      <c r="C345" s="7"/>
      <c r="D345" s="7"/>
      <c r="E345" s="9"/>
      <c r="F345" s="9"/>
      <c r="G345" s="9"/>
      <c r="H345" s="9"/>
      <c r="I345" s="9"/>
      <c r="J345" s="9"/>
      <c r="K345" s="9"/>
      <c r="L345" s="9"/>
      <c r="N345" s="31"/>
      <c r="O345" s="35"/>
    </row>
    <row r="346" spans="1:15">
      <c r="A346" s="16" t="s">
        <v>6</v>
      </c>
      <c r="B346" s="151" t="s">
        <v>7</v>
      </c>
      <c r="C346" s="152"/>
      <c r="D346" s="151" t="s">
        <v>8</v>
      </c>
      <c r="E346" s="152"/>
      <c r="F346" s="151" t="s">
        <v>9</v>
      </c>
      <c r="G346" s="152"/>
      <c r="H346" s="151" t="s">
        <v>10</v>
      </c>
      <c r="I346" s="152"/>
      <c r="J346" s="151" t="s">
        <v>11</v>
      </c>
      <c r="K346" s="152"/>
      <c r="L346" s="17" t="s">
        <v>12</v>
      </c>
      <c r="N346" s="31"/>
      <c r="O346" s="35"/>
    </row>
    <row r="347" spans="1:15">
      <c r="A347" s="18"/>
      <c r="B347" s="19" t="s">
        <v>13</v>
      </c>
      <c r="C347" s="19" t="s">
        <v>14</v>
      </c>
      <c r="D347" s="19" t="s">
        <v>13</v>
      </c>
      <c r="E347" s="19" t="s">
        <v>14</v>
      </c>
      <c r="F347" s="19" t="s">
        <v>13</v>
      </c>
      <c r="G347" s="19" t="s">
        <v>14</v>
      </c>
      <c r="H347" s="19" t="s">
        <v>13</v>
      </c>
      <c r="I347" s="19" t="s">
        <v>14</v>
      </c>
      <c r="J347" s="19" t="s">
        <v>13</v>
      </c>
      <c r="K347" s="19" t="s">
        <v>14</v>
      </c>
      <c r="L347" s="20" t="s">
        <v>15</v>
      </c>
      <c r="N347" s="31"/>
      <c r="O347" s="35"/>
    </row>
    <row r="348" spans="1:15">
      <c r="A348" s="21" t="s">
        <v>16</v>
      </c>
      <c r="B348" s="22">
        <f t="shared" ref="B348:C365" si="138">+D348+F348+H348+J348</f>
        <v>0</v>
      </c>
      <c r="C348" s="22">
        <f t="shared" si="138"/>
        <v>0</v>
      </c>
      <c r="D348" s="22">
        <f t="shared" ref="D348:K348" si="139">SUM(D349:D351)</f>
        <v>0</v>
      </c>
      <c r="E348" s="22">
        <f t="shared" si="139"/>
        <v>0</v>
      </c>
      <c r="F348" s="22">
        <f t="shared" si="139"/>
        <v>0</v>
      </c>
      <c r="G348" s="22">
        <f t="shared" si="139"/>
        <v>0</v>
      </c>
      <c r="H348" s="22">
        <f t="shared" si="139"/>
        <v>0</v>
      </c>
      <c r="I348" s="22">
        <f t="shared" si="139"/>
        <v>0</v>
      </c>
      <c r="J348" s="22">
        <f t="shared" si="139"/>
        <v>0</v>
      </c>
      <c r="K348" s="22">
        <f t="shared" si="139"/>
        <v>0</v>
      </c>
      <c r="L348" s="23" t="str">
        <f>IF(C348&gt;0,FIXED(C348/B348*100,2),"")</f>
        <v/>
      </c>
      <c r="N348" s="31"/>
      <c r="O348" s="35"/>
    </row>
    <row r="349" spans="1:15">
      <c r="A349" s="24" t="s">
        <v>17</v>
      </c>
      <c r="B349" s="25">
        <f t="shared" si="138"/>
        <v>0</v>
      </c>
      <c r="C349" s="25">
        <f t="shared" si="138"/>
        <v>0</v>
      </c>
      <c r="D349" s="25">
        <f>+ส่วนกลาง!D252</f>
        <v>0</v>
      </c>
      <c r="E349" s="25">
        <f>+ส่วนกลาง!E252</f>
        <v>0</v>
      </c>
      <c r="F349" s="25">
        <f>+ส่วนกลาง!F252</f>
        <v>0</v>
      </c>
      <c r="G349" s="25">
        <f>+ส่วนกลาง!G252</f>
        <v>0</v>
      </c>
      <c r="H349" s="25">
        <f>+ส่วนกลาง!H252</f>
        <v>0</v>
      </c>
      <c r="I349" s="25">
        <f>+ส่วนกลาง!I252</f>
        <v>0</v>
      </c>
      <c r="J349" s="25">
        <f>+ส่วนกลาง!J252</f>
        <v>0</v>
      </c>
      <c r="K349" s="25">
        <f>+ส่วนกลาง!K252</f>
        <v>0</v>
      </c>
      <c r="L349" s="37" t="str">
        <f t="shared" ref="L349:L366" si="140">IF(C349&gt;0,FIXED(C349/B349*100,2),"")</f>
        <v/>
      </c>
      <c r="N349" s="31"/>
      <c r="O349" s="35"/>
    </row>
    <row r="350" spans="1:15">
      <c r="A350" s="24" t="s">
        <v>18</v>
      </c>
      <c r="B350" s="25">
        <f t="shared" si="138"/>
        <v>0</v>
      </c>
      <c r="C350" s="25">
        <f t="shared" si="138"/>
        <v>0</v>
      </c>
      <c r="D350" s="25">
        <f>+ส่วนกลาง!D253</f>
        <v>0</v>
      </c>
      <c r="E350" s="25">
        <f>+ส่วนกลาง!E253</f>
        <v>0</v>
      </c>
      <c r="F350" s="25">
        <f>+ส่วนกลาง!F253</f>
        <v>0</v>
      </c>
      <c r="G350" s="25">
        <f>+ส่วนกลาง!G253</f>
        <v>0</v>
      </c>
      <c r="H350" s="25">
        <f>+ส่วนกลาง!H253</f>
        <v>0</v>
      </c>
      <c r="I350" s="25">
        <f>+ส่วนกลาง!I253</f>
        <v>0</v>
      </c>
      <c r="J350" s="25">
        <f>+ส่วนกลาง!J253</f>
        <v>0</v>
      </c>
      <c r="K350" s="25">
        <f>+ส่วนกลาง!K253</f>
        <v>0</v>
      </c>
      <c r="L350" s="37" t="str">
        <f t="shared" si="140"/>
        <v/>
      </c>
      <c r="N350" s="31"/>
      <c r="O350" s="35"/>
    </row>
    <row r="351" spans="1:15">
      <c r="A351" s="24" t="s">
        <v>140</v>
      </c>
      <c r="B351" s="25">
        <f t="shared" si="138"/>
        <v>0</v>
      </c>
      <c r="C351" s="25">
        <f t="shared" si="138"/>
        <v>0</v>
      </c>
      <c r="D351" s="25">
        <f>+ส่วนกลาง!D254</f>
        <v>0</v>
      </c>
      <c r="E351" s="25">
        <f>+ส่วนกลาง!E254</f>
        <v>0</v>
      </c>
      <c r="F351" s="25">
        <f>+ส่วนกลาง!F254</f>
        <v>0</v>
      </c>
      <c r="G351" s="25">
        <f>+ส่วนกลาง!G254</f>
        <v>0</v>
      </c>
      <c r="H351" s="25">
        <f>+ส่วนกลาง!H254</f>
        <v>0</v>
      </c>
      <c r="I351" s="25">
        <f>+ส่วนกลาง!I254</f>
        <v>0</v>
      </c>
      <c r="J351" s="25">
        <f>+ส่วนกลาง!J254</f>
        <v>0</v>
      </c>
      <c r="K351" s="25">
        <f>+ส่วนกลาง!K254</f>
        <v>0</v>
      </c>
      <c r="L351" s="37" t="str">
        <f t="shared" si="140"/>
        <v/>
      </c>
      <c r="N351" s="31"/>
      <c r="O351" s="35"/>
    </row>
    <row r="352" spans="1:15">
      <c r="A352" s="21" t="s">
        <v>19</v>
      </c>
      <c r="B352" s="22">
        <f t="shared" si="138"/>
        <v>0</v>
      </c>
      <c r="C352" s="22">
        <f t="shared" si="138"/>
        <v>0</v>
      </c>
      <c r="D352" s="22">
        <f t="shared" ref="D352:K352" si="141">+D353</f>
        <v>0</v>
      </c>
      <c r="E352" s="22">
        <f t="shared" si="141"/>
        <v>0</v>
      </c>
      <c r="F352" s="22">
        <f t="shared" si="141"/>
        <v>0</v>
      </c>
      <c r="G352" s="22">
        <f t="shared" si="141"/>
        <v>0</v>
      </c>
      <c r="H352" s="22">
        <f t="shared" si="141"/>
        <v>0</v>
      </c>
      <c r="I352" s="22">
        <f t="shared" si="141"/>
        <v>0</v>
      </c>
      <c r="J352" s="22">
        <f t="shared" si="141"/>
        <v>0</v>
      </c>
      <c r="K352" s="22">
        <f t="shared" si="141"/>
        <v>0</v>
      </c>
      <c r="L352" s="23" t="str">
        <f t="shared" si="140"/>
        <v/>
      </c>
      <c r="N352" s="31"/>
      <c r="O352" s="35"/>
    </row>
    <row r="353" spans="1:15">
      <c r="A353" s="21" t="s">
        <v>20</v>
      </c>
      <c r="B353" s="22">
        <f t="shared" si="138"/>
        <v>0</v>
      </c>
      <c r="C353" s="22">
        <f t="shared" si="138"/>
        <v>0</v>
      </c>
      <c r="D353" s="22">
        <f t="shared" ref="D353:K353" si="142">+D354+D357+D358+D361</f>
        <v>0</v>
      </c>
      <c r="E353" s="22">
        <f t="shared" si="142"/>
        <v>0</v>
      </c>
      <c r="F353" s="22">
        <f t="shared" si="142"/>
        <v>0</v>
      </c>
      <c r="G353" s="22">
        <f t="shared" si="142"/>
        <v>0</v>
      </c>
      <c r="H353" s="22">
        <f t="shared" si="142"/>
        <v>0</v>
      </c>
      <c r="I353" s="22">
        <f t="shared" si="142"/>
        <v>0</v>
      </c>
      <c r="J353" s="22">
        <f t="shared" si="142"/>
        <v>0</v>
      </c>
      <c r="K353" s="22">
        <f t="shared" si="142"/>
        <v>0</v>
      </c>
      <c r="L353" s="23" t="str">
        <f t="shared" si="140"/>
        <v/>
      </c>
      <c r="N353" s="31"/>
      <c r="O353" s="35"/>
    </row>
    <row r="354" spans="1:15">
      <c r="A354" s="21" t="s">
        <v>21</v>
      </c>
      <c r="B354" s="22">
        <f t="shared" si="138"/>
        <v>0</v>
      </c>
      <c r="C354" s="22">
        <f t="shared" si="138"/>
        <v>0</v>
      </c>
      <c r="D354" s="22">
        <f t="shared" ref="D354:K354" si="143">+D355+D356</f>
        <v>0</v>
      </c>
      <c r="E354" s="22">
        <f t="shared" si="143"/>
        <v>0</v>
      </c>
      <c r="F354" s="22">
        <f t="shared" si="143"/>
        <v>0</v>
      </c>
      <c r="G354" s="22">
        <f t="shared" si="143"/>
        <v>0</v>
      </c>
      <c r="H354" s="22">
        <f t="shared" si="143"/>
        <v>0</v>
      </c>
      <c r="I354" s="22">
        <f t="shared" si="143"/>
        <v>0</v>
      </c>
      <c r="J354" s="22">
        <f t="shared" si="143"/>
        <v>0</v>
      </c>
      <c r="K354" s="22">
        <f t="shared" si="143"/>
        <v>0</v>
      </c>
      <c r="L354" s="23" t="str">
        <f t="shared" si="140"/>
        <v/>
      </c>
      <c r="N354" s="31"/>
      <c r="O354" s="35"/>
    </row>
    <row r="355" spans="1:15">
      <c r="A355" s="24" t="s">
        <v>22</v>
      </c>
      <c r="B355" s="25">
        <f t="shared" si="138"/>
        <v>0</v>
      </c>
      <c r="C355" s="25">
        <f t="shared" si="138"/>
        <v>0</v>
      </c>
      <c r="D355" s="25">
        <f>+ส่วนกลาง!D258</f>
        <v>0</v>
      </c>
      <c r="E355" s="25">
        <f>+ส่วนกลาง!E258</f>
        <v>0</v>
      </c>
      <c r="F355" s="25">
        <f>+ส่วนกลาง!F258</f>
        <v>0</v>
      </c>
      <c r="G355" s="25">
        <f>+ส่วนกลาง!G258</f>
        <v>0</v>
      </c>
      <c r="H355" s="25">
        <f>+ส่วนกลาง!H258</f>
        <v>0</v>
      </c>
      <c r="I355" s="25">
        <f>+ส่วนกลาง!I258</f>
        <v>0</v>
      </c>
      <c r="J355" s="25">
        <f>+ส่วนกลาง!J258</f>
        <v>0</v>
      </c>
      <c r="K355" s="25">
        <f>+ส่วนกลาง!K258</f>
        <v>0</v>
      </c>
      <c r="L355" s="37" t="str">
        <f t="shared" si="140"/>
        <v/>
      </c>
      <c r="N355" s="31"/>
      <c r="O355" s="35"/>
    </row>
    <row r="356" spans="1:15">
      <c r="A356" s="26" t="s">
        <v>23</v>
      </c>
      <c r="B356" s="25">
        <f t="shared" si="138"/>
        <v>0</v>
      </c>
      <c r="C356" s="25">
        <f t="shared" si="138"/>
        <v>0</v>
      </c>
      <c r="D356" s="25">
        <f>+ส่วนกลาง!D259</f>
        <v>0</v>
      </c>
      <c r="E356" s="25">
        <f>+ส่วนกลาง!E259</f>
        <v>0</v>
      </c>
      <c r="F356" s="25">
        <f>+ส่วนกลาง!F259</f>
        <v>0</v>
      </c>
      <c r="G356" s="25">
        <f>+ส่วนกลาง!G259</f>
        <v>0</v>
      </c>
      <c r="H356" s="25">
        <f>+ส่วนกลาง!H259</f>
        <v>0</v>
      </c>
      <c r="I356" s="25">
        <f>+ส่วนกลาง!I259</f>
        <v>0</v>
      </c>
      <c r="J356" s="25">
        <f>+ส่วนกลาง!J259</f>
        <v>0</v>
      </c>
      <c r="K356" s="25">
        <f>+ส่วนกลาง!K259</f>
        <v>0</v>
      </c>
      <c r="L356" s="37" t="str">
        <f t="shared" si="140"/>
        <v/>
      </c>
      <c r="N356" s="31"/>
      <c r="O356" s="35"/>
    </row>
    <row r="357" spans="1:15">
      <c r="A357" s="24" t="s">
        <v>141</v>
      </c>
      <c r="B357" s="25">
        <f t="shared" si="138"/>
        <v>0</v>
      </c>
      <c r="C357" s="25">
        <f t="shared" si="138"/>
        <v>0</v>
      </c>
      <c r="D357" s="25">
        <f>+ส่วนกลาง!D260</f>
        <v>0</v>
      </c>
      <c r="E357" s="25">
        <f>+ส่วนกลาง!E260</f>
        <v>0</v>
      </c>
      <c r="F357" s="25">
        <f>+ส่วนกลาง!F260</f>
        <v>0</v>
      </c>
      <c r="G357" s="25">
        <f>+ส่วนกลาง!G260</f>
        <v>0</v>
      </c>
      <c r="H357" s="25">
        <f>+ส่วนกลาง!H260</f>
        <v>0</v>
      </c>
      <c r="I357" s="25">
        <f>+ส่วนกลาง!I260</f>
        <v>0</v>
      </c>
      <c r="J357" s="25">
        <f>+ส่วนกลาง!J260</f>
        <v>0</v>
      </c>
      <c r="K357" s="25">
        <f>+ส่วนกลาง!K260</f>
        <v>0</v>
      </c>
      <c r="L357" s="37" t="str">
        <f t="shared" si="140"/>
        <v/>
      </c>
      <c r="N357" s="31"/>
      <c r="O357" s="35"/>
    </row>
    <row r="358" spans="1:15">
      <c r="A358" s="21" t="s">
        <v>24</v>
      </c>
      <c r="B358" s="22">
        <f t="shared" si="138"/>
        <v>0</v>
      </c>
      <c r="C358" s="22">
        <f t="shared" si="138"/>
        <v>0</v>
      </c>
      <c r="D358" s="22">
        <f t="shared" ref="D358:K358" si="144">+D359+D360</f>
        <v>0</v>
      </c>
      <c r="E358" s="22">
        <f t="shared" si="144"/>
        <v>0</v>
      </c>
      <c r="F358" s="22">
        <f t="shared" si="144"/>
        <v>0</v>
      </c>
      <c r="G358" s="22">
        <f t="shared" si="144"/>
        <v>0</v>
      </c>
      <c r="H358" s="22">
        <f t="shared" si="144"/>
        <v>0</v>
      </c>
      <c r="I358" s="22">
        <f t="shared" si="144"/>
        <v>0</v>
      </c>
      <c r="J358" s="22">
        <f t="shared" si="144"/>
        <v>0</v>
      </c>
      <c r="K358" s="22">
        <f t="shared" si="144"/>
        <v>0</v>
      </c>
      <c r="L358" s="23" t="str">
        <f t="shared" si="140"/>
        <v/>
      </c>
      <c r="N358" s="31"/>
      <c r="O358" s="35"/>
    </row>
    <row r="359" spans="1:15">
      <c r="A359" s="28" t="s">
        <v>25</v>
      </c>
      <c r="B359" s="25">
        <f t="shared" si="138"/>
        <v>0</v>
      </c>
      <c r="C359" s="25">
        <f t="shared" si="138"/>
        <v>0</v>
      </c>
      <c r="D359" s="25">
        <f>+ส่วนกลาง!D262</f>
        <v>0</v>
      </c>
      <c r="E359" s="25">
        <f>+ส่วนกลาง!E262</f>
        <v>0</v>
      </c>
      <c r="F359" s="25">
        <f>+ส่วนกลาง!F262</f>
        <v>0</v>
      </c>
      <c r="G359" s="25">
        <f>+ส่วนกลาง!G262</f>
        <v>0</v>
      </c>
      <c r="H359" s="25">
        <f>+ส่วนกลาง!H262</f>
        <v>0</v>
      </c>
      <c r="I359" s="25">
        <f>+ส่วนกลาง!I262</f>
        <v>0</v>
      </c>
      <c r="J359" s="25">
        <f>+ส่วนกลาง!J262</f>
        <v>0</v>
      </c>
      <c r="K359" s="25">
        <f>+ส่วนกลาง!K262</f>
        <v>0</v>
      </c>
      <c r="L359" s="37" t="str">
        <f t="shared" si="140"/>
        <v/>
      </c>
      <c r="N359" s="31"/>
      <c r="O359" s="35"/>
    </row>
    <row r="360" spans="1:15">
      <c r="A360" s="28" t="s">
        <v>26</v>
      </c>
      <c r="B360" s="25">
        <f t="shared" si="138"/>
        <v>0</v>
      </c>
      <c r="C360" s="25">
        <f t="shared" si="138"/>
        <v>0</v>
      </c>
      <c r="D360" s="25">
        <f>+ส่วนกลาง!D263</f>
        <v>0</v>
      </c>
      <c r="E360" s="25">
        <f>+ส่วนกลาง!E263</f>
        <v>0</v>
      </c>
      <c r="F360" s="25">
        <f>+ส่วนกลาง!F263</f>
        <v>0</v>
      </c>
      <c r="G360" s="25">
        <f>+ส่วนกลาง!G263</f>
        <v>0</v>
      </c>
      <c r="H360" s="25">
        <f>+ส่วนกลาง!H263</f>
        <v>0</v>
      </c>
      <c r="I360" s="25">
        <f>+ส่วนกลาง!I263</f>
        <v>0</v>
      </c>
      <c r="J360" s="25">
        <f>+ส่วนกลาง!J263</f>
        <v>0</v>
      </c>
      <c r="K360" s="25">
        <f>+ส่วนกลาง!K263</f>
        <v>0</v>
      </c>
      <c r="L360" s="37" t="str">
        <f t="shared" si="140"/>
        <v/>
      </c>
      <c r="N360" s="31"/>
      <c r="O360" s="35"/>
    </row>
    <row r="361" spans="1:15">
      <c r="A361" s="21" t="s">
        <v>27</v>
      </c>
      <c r="B361" s="22">
        <f t="shared" si="138"/>
        <v>0</v>
      </c>
      <c r="C361" s="22">
        <f t="shared" si="138"/>
        <v>0</v>
      </c>
      <c r="D361" s="22">
        <f t="shared" ref="D361:K361" si="145">SUM(D362:D365)</f>
        <v>0</v>
      </c>
      <c r="E361" s="22">
        <f t="shared" si="145"/>
        <v>0</v>
      </c>
      <c r="F361" s="22">
        <f t="shared" si="145"/>
        <v>0</v>
      </c>
      <c r="G361" s="22">
        <f t="shared" si="145"/>
        <v>0</v>
      </c>
      <c r="H361" s="22">
        <f t="shared" si="145"/>
        <v>0</v>
      </c>
      <c r="I361" s="22">
        <f t="shared" si="145"/>
        <v>0</v>
      </c>
      <c r="J361" s="22">
        <f t="shared" si="145"/>
        <v>0</v>
      </c>
      <c r="K361" s="22">
        <f t="shared" si="145"/>
        <v>0</v>
      </c>
      <c r="L361" s="23" t="str">
        <f t="shared" si="140"/>
        <v/>
      </c>
      <c r="N361" s="31"/>
      <c r="O361" s="35"/>
    </row>
    <row r="362" spans="1:15">
      <c r="A362" s="28" t="s">
        <v>80</v>
      </c>
      <c r="B362" s="25">
        <f t="shared" si="138"/>
        <v>0</v>
      </c>
      <c r="C362" s="25">
        <f t="shared" si="138"/>
        <v>0</v>
      </c>
      <c r="D362" s="25">
        <f>+ส่วนกลาง!D265</f>
        <v>0</v>
      </c>
      <c r="E362" s="25">
        <f>+ส่วนกลาง!E265</f>
        <v>0</v>
      </c>
      <c r="F362" s="25">
        <f>+ส่วนกลาง!F265</f>
        <v>0</v>
      </c>
      <c r="G362" s="25">
        <f>+ส่วนกลาง!G265</f>
        <v>0</v>
      </c>
      <c r="H362" s="25">
        <f>+ส่วนกลาง!H265</f>
        <v>0</v>
      </c>
      <c r="I362" s="25">
        <f>+ส่วนกลาง!I265</f>
        <v>0</v>
      </c>
      <c r="J362" s="25">
        <f>+ส่วนกลาง!J265</f>
        <v>0</v>
      </c>
      <c r="K362" s="25">
        <f>+ส่วนกลาง!K265</f>
        <v>0</v>
      </c>
      <c r="L362" s="37" t="str">
        <f t="shared" si="140"/>
        <v/>
      </c>
      <c r="N362" s="31"/>
      <c r="O362" s="35"/>
    </row>
    <row r="363" spans="1:15">
      <c r="A363" s="28" t="s">
        <v>29</v>
      </c>
      <c r="B363" s="25">
        <f t="shared" si="138"/>
        <v>0</v>
      </c>
      <c r="C363" s="25">
        <f t="shared" si="138"/>
        <v>0</v>
      </c>
      <c r="D363" s="25">
        <f>+ส่วนกลาง!D266</f>
        <v>0</v>
      </c>
      <c r="E363" s="25">
        <f>+ส่วนกลาง!E266</f>
        <v>0</v>
      </c>
      <c r="F363" s="25">
        <f>+ส่วนกลาง!F266</f>
        <v>0</v>
      </c>
      <c r="G363" s="25">
        <f>+ส่วนกลาง!G266</f>
        <v>0</v>
      </c>
      <c r="H363" s="25">
        <f>+ส่วนกลาง!H266</f>
        <v>0</v>
      </c>
      <c r="I363" s="25">
        <f>+ส่วนกลาง!I266</f>
        <v>0</v>
      </c>
      <c r="J363" s="25">
        <f>+ส่วนกลาง!J266</f>
        <v>0</v>
      </c>
      <c r="K363" s="25">
        <f>+ส่วนกลาง!K266</f>
        <v>0</v>
      </c>
      <c r="L363" s="37" t="str">
        <f t="shared" si="140"/>
        <v/>
      </c>
      <c r="N363" s="31"/>
      <c r="O363" s="35"/>
    </row>
    <row r="364" spans="1:15">
      <c r="A364" s="28" t="s">
        <v>30</v>
      </c>
      <c r="B364" s="25">
        <f t="shared" si="138"/>
        <v>0</v>
      </c>
      <c r="C364" s="25">
        <f t="shared" si="138"/>
        <v>0</v>
      </c>
      <c r="D364" s="25">
        <f>+ส่วนกลาง!D267</f>
        <v>0</v>
      </c>
      <c r="E364" s="25">
        <f>+ส่วนกลาง!E267</f>
        <v>0</v>
      </c>
      <c r="F364" s="25">
        <f>+ส่วนกลาง!F267</f>
        <v>0</v>
      </c>
      <c r="G364" s="25">
        <f>+ส่วนกลาง!G267</f>
        <v>0</v>
      </c>
      <c r="H364" s="25">
        <f>+ส่วนกลาง!H267</f>
        <v>0</v>
      </c>
      <c r="I364" s="25">
        <f>+ส่วนกลาง!I267</f>
        <v>0</v>
      </c>
      <c r="J364" s="25">
        <f>+ส่วนกลาง!J267</f>
        <v>0</v>
      </c>
      <c r="K364" s="25">
        <f>+ส่วนกลาง!K267</f>
        <v>0</v>
      </c>
      <c r="L364" s="37" t="str">
        <f t="shared" si="140"/>
        <v/>
      </c>
      <c r="N364" s="31"/>
      <c r="O364" s="35"/>
    </row>
    <row r="365" spans="1:15" ht="19.5" thickBot="1">
      <c r="A365" s="28" t="s">
        <v>31</v>
      </c>
      <c r="B365" s="25">
        <f t="shared" si="138"/>
        <v>0</v>
      </c>
      <c r="C365" s="25">
        <f t="shared" si="138"/>
        <v>0</v>
      </c>
      <c r="D365" s="25">
        <f>+ส่วนกลาง!D268</f>
        <v>0</v>
      </c>
      <c r="E365" s="25">
        <f>+ส่วนกลาง!E268</f>
        <v>0</v>
      </c>
      <c r="F365" s="25">
        <f>+ส่วนกลาง!F268</f>
        <v>0</v>
      </c>
      <c r="G365" s="25">
        <f>+ส่วนกลาง!G268</f>
        <v>0</v>
      </c>
      <c r="H365" s="25">
        <f>+ส่วนกลาง!H268</f>
        <v>0</v>
      </c>
      <c r="I365" s="25">
        <f>+ส่วนกลาง!I268</f>
        <v>0</v>
      </c>
      <c r="J365" s="25">
        <f>+ส่วนกลาง!J268</f>
        <v>0</v>
      </c>
      <c r="K365" s="25">
        <f>+ส่วนกลาง!K268</f>
        <v>0</v>
      </c>
      <c r="L365" s="38" t="str">
        <f t="shared" si="140"/>
        <v/>
      </c>
      <c r="N365" s="31"/>
      <c r="O365" s="35"/>
    </row>
    <row r="366" spans="1:15">
      <c r="A366" s="29" t="s">
        <v>32</v>
      </c>
      <c r="B366" s="30">
        <f t="shared" ref="B366:K366" si="146">+B353+B348</f>
        <v>0</v>
      </c>
      <c r="C366" s="30">
        <f t="shared" si="146"/>
        <v>0</v>
      </c>
      <c r="D366" s="30">
        <f t="shared" si="146"/>
        <v>0</v>
      </c>
      <c r="E366" s="30">
        <f t="shared" si="146"/>
        <v>0</v>
      </c>
      <c r="F366" s="30">
        <f t="shared" si="146"/>
        <v>0</v>
      </c>
      <c r="G366" s="30">
        <f t="shared" si="146"/>
        <v>0</v>
      </c>
      <c r="H366" s="30">
        <f t="shared" si="146"/>
        <v>0</v>
      </c>
      <c r="I366" s="30">
        <f t="shared" si="146"/>
        <v>0</v>
      </c>
      <c r="J366" s="30">
        <f t="shared" si="146"/>
        <v>0</v>
      </c>
      <c r="K366" s="30">
        <f t="shared" si="146"/>
        <v>0</v>
      </c>
      <c r="L366" s="39" t="str">
        <f t="shared" si="140"/>
        <v/>
      </c>
      <c r="N366" s="31"/>
      <c r="O366" s="35"/>
    </row>
    <row r="367" spans="1:15">
      <c r="B367" s="33"/>
      <c r="N367" s="31"/>
      <c r="O367" s="35"/>
    </row>
    <row r="368" spans="1:15">
      <c r="A368" s="1"/>
      <c r="B368" s="1"/>
      <c r="C368" s="1"/>
      <c r="D368" s="1"/>
      <c r="E368" s="1"/>
      <c r="F368" s="1"/>
      <c r="G368" s="1"/>
      <c r="H368" s="1"/>
      <c r="I368" s="1"/>
      <c r="J368" s="2"/>
      <c r="K368" s="153" t="s">
        <v>0</v>
      </c>
      <c r="L368" s="153"/>
      <c r="N368" s="31"/>
      <c r="O368" s="35"/>
    </row>
    <row r="369" spans="1:15">
      <c r="A369" s="154" t="s">
        <v>142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N369" s="31"/>
      <c r="O369" s="35"/>
    </row>
    <row r="370" spans="1: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155" t="s">
        <v>1</v>
      </c>
      <c r="L370" s="155"/>
      <c r="N370" s="31"/>
      <c r="O370" s="35"/>
    </row>
    <row r="371" spans="1:15">
      <c r="A371" s="156" t="s">
        <v>44</v>
      </c>
      <c r="B371" s="156"/>
      <c r="C371" s="156"/>
      <c r="D371" s="156"/>
      <c r="E371" s="157" t="s">
        <v>2</v>
      </c>
      <c r="F371" s="157"/>
      <c r="G371" s="157"/>
      <c r="H371" s="157"/>
      <c r="I371" s="157"/>
      <c r="J371" s="157"/>
      <c r="K371" s="157"/>
      <c r="L371" s="158"/>
      <c r="N371" s="31"/>
      <c r="O371" s="35"/>
    </row>
    <row r="372" spans="1:15">
      <c r="A372" s="159" t="s">
        <v>62</v>
      </c>
      <c r="B372" s="160"/>
      <c r="C372" s="160"/>
      <c r="D372" s="161"/>
      <c r="E372" s="162" t="s">
        <v>3</v>
      </c>
      <c r="F372" s="162"/>
      <c r="G372" s="162"/>
      <c r="H372" s="4"/>
      <c r="I372" s="4"/>
      <c r="J372" s="4"/>
      <c r="K372" s="4"/>
      <c r="L372" s="5"/>
      <c r="N372" s="31"/>
      <c r="O372" s="35"/>
    </row>
    <row r="373" spans="1:15">
      <c r="A373" s="6" t="s">
        <v>45</v>
      </c>
      <c r="B373" s="7"/>
      <c r="C373" s="7"/>
      <c r="D373" s="8"/>
      <c r="E373" s="150" t="s">
        <v>4</v>
      </c>
      <c r="F373" s="150"/>
      <c r="G373" s="150"/>
      <c r="H373" s="9"/>
      <c r="I373" s="9"/>
      <c r="J373" s="9"/>
      <c r="K373" s="9"/>
      <c r="L373" s="10"/>
      <c r="N373" s="31"/>
      <c r="O373" s="35"/>
    </row>
    <row r="374" spans="1:15">
      <c r="A374" s="11"/>
      <c r="B374" s="12"/>
      <c r="C374" s="12"/>
      <c r="D374" s="12"/>
      <c r="E374" s="13"/>
      <c r="F374" s="13"/>
      <c r="G374" s="13"/>
      <c r="H374" s="14"/>
      <c r="I374" s="14"/>
      <c r="J374" s="14"/>
      <c r="K374" s="14"/>
      <c r="L374" s="15"/>
      <c r="N374" s="31"/>
      <c r="O374" s="35"/>
    </row>
    <row r="375" spans="1:15">
      <c r="A375" s="7" t="s">
        <v>5</v>
      </c>
      <c r="B375" s="7"/>
      <c r="C375" s="7"/>
      <c r="D375" s="7"/>
      <c r="E375" s="9"/>
      <c r="F375" s="9"/>
      <c r="G375" s="9"/>
      <c r="H375" s="9"/>
      <c r="I375" s="9"/>
      <c r="J375" s="9"/>
      <c r="K375" s="9"/>
      <c r="L375" s="9"/>
      <c r="N375" s="31"/>
      <c r="O375" s="35"/>
    </row>
    <row r="376" spans="1:15">
      <c r="A376" s="16" t="s">
        <v>6</v>
      </c>
      <c r="B376" s="151" t="s">
        <v>7</v>
      </c>
      <c r="C376" s="152"/>
      <c r="D376" s="151" t="s">
        <v>8</v>
      </c>
      <c r="E376" s="152"/>
      <c r="F376" s="151" t="s">
        <v>9</v>
      </c>
      <c r="G376" s="152"/>
      <c r="H376" s="151" t="s">
        <v>10</v>
      </c>
      <c r="I376" s="152"/>
      <c r="J376" s="151" t="s">
        <v>11</v>
      </c>
      <c r="K376" s="152"/>
      <c r="L376" s="17" t="s">
        <v>12</v>
      </c>
      <c r="N376" s="31"/>
      <c r="O376" s="35"/>
    </row>
    <row r="377" spans="1:15">
      <c r="A377" s="18"/>
      <c r="B377" s="19" t="s">
        <v>13</v>
      </c>
      <c r="C377" s="19" t="s">
        <v>14</v>
      </c>
      <c r="D377" s="19" t="s">
        <v>13</v>
      </c>
      <c r="E377" s="19" t="s">
        <v>14</v>
      </c>
      <c r="F377" s="19" t="s">
        <v>13</v>
      </c>
      <c r="G377" s="19" t="s">
        <v>14</v>
      </c>
      <c r="H377" s="19" t="s">
        <v>13</v>
      </c>
      <c r="I377" s="19" t="s">
        <v>14</v>
      </c>
      <c r="J377" s="19" t="s">
        <v>13</v>
      </c>
      <c r="K377" s="19" t="s">
        <v>14</v>
      </c>
      <c r="L377" s="20" t="s">
        <v>15</v>
      </c>
      <c r="N377" s="31"/>
      <c r="O377" s="35"/>
    </row>
    <row r="378" spans="1:15">
      <c r="A378" s="21" t="s">
        <v>16</v>
      </c>
      <c r="B378" s="22">
        <f t="shared" ref="B378:C395" si="147">+D378+F378+H378+J378</f>
        <v>0</v>
      </c>
      <c r="C378" s="22">
        <f t="shared" si="147"/>
        <v>0</v>
      </c>
      <c r="D378" s="22">
        <f t="shared" ref="D378:K378" si="148">SUM(D379:D381)</f>
        <v>0</v>
      </c>
      <c r="E378" s="22">
        <f t="shared" si="148"/>
        <v>0</v>
      </c>
      <c r="F378" s="22">
        <f t="shared" si="148"/>
        <v>0</v>
      </c>
      <c r="G378" s="22">
        <f t="shared" si="148"/>
        <v>0</v>
      </c>
      <c r="H378" s="22">
        <f t="shared" si="148"/>
        <v>0</v>
      </c>
      <c r="I378" s="22">
        <f t="shared" si="148"/>
        <v>0</v>
      </c>
      <c r="J378" s="22">
        <f t="shared" si="148"/>
        <v>0</v>
      </c>
      <c r="K378" s="22">
        <f t="shared" si="148"/>
        <v>0</v>
      </c>
      <c r="L378" s="23" t="str">
        <f>IF(C378&gt;0,FIXED(C378/B378*100,2),"")</f>
        <v/>
      </c>
      <c r="N378" s="31"/>
      <c r="O378" s="35"/>
    </row>
    <row r="379" spans="1:15">
      <c r="A379" s="24" t="s">
        <v>17</v>
      </c>
      <c r="B379" s="25">
        <f t="shared" si="147"/>
        <v>0</v>
      </c>
      <c r="C379" s="25">
        <f t="shared" si="147"/>
        <v>0</v>
      </c>
      <c r="D379" s="25">
        <f>+ส่วนกลาง!D282+สนอ1!D252</f>
        <v>0</v>
      </c>
      <c r="E379" s="25">
        <f>+ส่วนกลาง!E282+สนอ1!E252</f>
        <v>0</v>
      </c>
      <c r="F379" s="25">
        <f>+ส่วนกลาง!F282+สนอ1!F252</f>
        <v>0</v>
      </c>
      <c r="G379" s="25">
        <f>+ส่วนกลาง!G282+สนอ1!G252</f>
        <v>0</v>
      </c>
      <c r="H379" s="25">
        <f>+ส่วนกลาง!H282+สนอ1!H252</f>
        <v>0</v>
      </c>
      <c r="I379" s="25">
        <f>+ส่วนกลาง!I282+สนอ1!I252</f>
        <v>0</v>
      </c>
      <c r="J379" s="25">
        <f>+ส่วนกลาง!J282+สนอ1!J252</f>
        <v>0</v>
      </c>
      <c r="K379" s="25">
        <f>+ส่วนกลาง!K282+สนอ1!K252</f>
        <v>0</v>
      </c>
      <c r="L379" s="37" t="str">
        <f t="shared" ref="L379:L396" si="149">IF(C379&gt;0,FIXED(C379/B379*100,2),"")</f>
        <v/>
      </c>
      <c r="N379" s="31"/>
      <c r="O379" s="35"/>
    </row>
    <row r="380" spans="1:15">
      <c r="A380" s="24" t="s">
        <v>18</v>
      </c>
      <c r="B380" s="25">
        <f t="shared" si="147"/>
        <v>0</v>
      </c>
      <c r="C380" s="25">
        <f t="shared" si="147"/>
        <v>0</v>
      </c>
      <c r="D380" s="25">
        <f>+ส่วนกลาง!D283+สนอ1!D253</f>
        <v>0</v>
      </c>
      <c r="E380" s="25">
        <f>+ส่วนกลาง!E283+สนอ1!E253</f>
        <v>0</v>
      </c>
      <c r="F380" s="25">
        <f>+ส่วนกลาง!F283+สนอ1!F253</f>
        <v>0</v>
      </c>
      <c r="G380" s="25">
        <f>+ส่วนกลาง!G283+สนอ1!G253</f>
        <v>0</v>
      </c>
      <c r="H380" s="25">
        <f>+ส่วนกลาง!H283+สนอ1!H253</f>
        <v>0</v>
      </c>
      <c r="I380" s="25">
        <f>+ส่วนกลาง!I283+สนอ1!I253</f>
        <v>0</v>
      </c>
      <c r="J380" s="25">
        <f>+ส่วนกลาง!J283+สนอ1!J253</f>
        <v>0</v>
      </c>
      <c r="K380" s="25">
        <f>+ส่วนกลาง!K283+สนอ1!K253</f>
        <v>0</v>
      </c>
      <c r="L380" s="37" t="str">
        <f t="shared" si="149"/>
        <v/>
      </c>
      <c r="N380" s="31"/>
      <c r="O380" s="35"/>
    </row>
    <row r="381" spans="1:15">
      <c r="A381" s="24" t="s">
        <v>140</v>
      </c>
      <c r="B381" s="25">
        <f t="shared" si="147"/>
        <v>0</v>
      </c>
      <c r="C381" s="25">
        <f t="shared" si="147"/>
        <v>0</v>
      </c>
      <c r="D381" s="25">
        <f>+ส่วนกลาง!D284+สนอ1!D254</f>
        <v>0</v>
      </c>
      <c r="E381" s="25">
        <f>+ส่วนกลาง!E284+สนอ1!E254</f>
        <v>0</v>
      </c>
      <c r="F381" s="25">
        <f>+ส่วนกลาง!F284+สนอ1!F254</f>
        <v>0</v>
      </c>
      <c r="G381" s="25">
        <f>+ส่วนกลาง!G284+สนอ1!G254</f>
        <v>0</v>
      </c>
      <c r="H381" s="25">
        <f>+ส่วนกลาง!H284+สนอ1!H254</f>
        <v>0</v>
      </c>
      <c r="I381" s="25">
        <f>+ส่วนกลาง!I284+สนอ1!I254</f>
        <v>0</v>
      </c>
      <c r="J381" s="25">
        <f>+ส่วนกลาง!J284+สนอ1!J254</f>
        <v>0</v>
      </c>
      <c r="K381" s="25">
        <f>+ส่วนกลาง!K284+สนอ1!K254</f>
        <v>0</v>
      </c>
      <c r="L381" s="37" t="str">
        <f t="shared" si="149"/>
        <v/>
      </c>
      <c r="N381" s="31"/>
      <c r="O381" s="35"/>
    </row>
    <row r="382" spans="1:15">
      <c r="A382" s="21" t="s">
        <v>19</v>
      </c>
      <c r="B382" s="22">
        <f t="shared" si="147"/>
        <v>0</v>
      </c>
      <c r="C382" s="22">
        <f t="shared" si="147"/>
        <v>0</v>
      </c>
      <c r="D382" s="22">
        <f t="shared" ref="D382:K382" si="150">+D383</f>
        <v>0</v>
      </c>
      <c r="E382" s="22">
        <f t="shared" si="150"/>
        <v>0</v>
      </c>
      <c r="F382" s="22">
        <f t="shared" si="150"/>
        <v>0</v>
      </c>
      <c r="G382" s="22">
        <f t="shared" si="150"/>
        <v>0</v>
      </c>
      <c r="H382" s="22">
        <f t="shared" si="150"/>
        <v>0</v>
      </c>
      <c r="I382" s="22">
        <f t="shared" si="150"/>
        <v>0</v>
      </c>
      <c r="J382" s="22">
        <f t="shared" si="150"/>
        <v>0</v>
      </c>
      <c r="K382" s="22">
        <f t="shared" si="150"/>
        <v>0</v>
      </c>
      <c r="L382" s="23" t="str">
        <f t="shared" si="149"/>
        <v/>
      </c>
      <c r="N382" s="31"/>
      <c r="O382" s="35"/>
    </row>
    <row r="383" spans="1:15">
      <c r="A383" s="21" t="s">
        <v>20</v>
      </c>
      <c r="B383" s="22">
        <f t="shared" si="147"/>
        <v>0</v>
      </c>
      <c r="C383" s="22">
        <f t="shared" si="147"/>
        <v>0</v>
      </c>
      <c r="D383" s="22">
        <f t="shared" ref="D383:K383" si="151">+D384+D387+D388+D391</f>
        <v>0</v>
      </c>
      <c r="E383" s="22">
        <f t="shared" si="151"/>
        <v>0</v>
      </c>
      <c r="F383" s="22">
        <f t="shared" si="151"/>
        <v>0</v>
      </c>
      <c r="G383" s="22">
        <f t="shared" si="151"/>
        <v>0</v>
      </c>
      <c r="H383" s="22">
        <f t="shared" si="151"/>
        <v>0</v>
      </c>
      <c r="I383" s="22">
        <f t="shared" si="151"/>
        <v>0</v>
      </c>
      <c r="J383" s="22">
        <f t="shared" si="151"/>
        <v>0</v>
      </c>
      <c r="K383" s="22">
        <f t="shared" si="151"/>
        <v>0</v>
      </c>
      <c r="L383" s="23" t="str">
        <f t="shared" si="149"/>
        <v/>
      </c>
      <c r="N383" s="31"/>
      <c r="O383" s="35"/>
    </row>
    <row r="384" spans="1:15">
      <c r="A384" s="21" t="s">
        <v>21</v>
      </c>
      <c r="B384" s="22">
        <f t="shared" si="147"/>
        <v>0</v>
      </c>
      <c r="C384" s="22">
        <f t="shared" si="147"/>
        <v>0</v>
      </c>
      <c r="D384" s="22">
        <f t="shared" ref="D384:K384" si="152">+D385+D386</f>
        <v>0</v>
      </c>
      <c r="E384" s="22">
        <f t="shared" si="152"/>
        <v>0</v>
      </c>
      <c r="F384" s="22">
        <f t="shared" si="152"/>
        <v>0</v>
      </c>
      <c r="G384" s="22">
        <f t="shared" si="152"/>
        <v>0</v>
      </c>
      <c r="H384" s="22">
        <f t="shared" si="152"/>
        <v>0</v>
      </c>
      <c r="I384" s="22">
        <f t="shared" si="152"/>
        <v>0</v>
      </c>
      <c r="J384" s="22">
        <f t="shared" si="152"/>
        <v>0</v>
      </c>
      <c r="K384" s="22">
        <f t="shared" si="152"/>
        <v>0</v>
      </c>
      <c r="L384" s="23" t="str">
        <f t="shared" si="149"/>
        <v/>
      </c>
      <c r="N384" s="31"/>
      <c r="O384" s="35"/>
    </row>
    <row r="385" spans="1:15">
      <c r="A385" s="24" t="s">
        <v>22</v>
      </c>
      <c r="B385" s="25">
        <f t="shared" si="147"/>
        <v>0</v>
      </c>
      <c r="C385" s="25">
        <f t="shared" si="147"/>
        <v>0</v>
      </c>
      <c r="D385" s="25">
        <f>+ส่วนกลาง!D288+สนอ1!D258</f>
        <v>0</v>
      </c>
      <c r="E385" s="25">
        <f>+ส่วนกลาง!E288+สนอ1!E258</f>
        <v>0</v>
      </c>
      <c r="F385" s="25">
        <f>+ส่วนกลาง!F288+สนอ1!F258</f>
        <v>0</v>
      </c>
      <c r="G385" s="25">
        <f>+ส่วนกลาง!G288+สนอ1!G258</f>
        <v>0</v>
      </c>
      <c r="H385" s="25">
        <f>+ส่วนกลาง!H288+สนอ1!H258</f>
        <v>0</v>
      </c>
      <c r="I385" s="25">
        <f>+ส่วนกลาง!I288+สนอ1!I258</f>
        <v>0</v>
      </c>
      <c r="J385" s="25">
        <f>+ส่วนกลาง!J288+สนอ1!J258</f>
        <v>0</v>
      </c>
      <c r="K385" s="25">
        <f>+ส่วนกลาง!K288+สนอ1!K258</f>
        <v>0</v>
      </c>
      <c r="L385" s="37" t="str">
        <f t="shared" si="149"/>
        <v/>
      </c>
      <c r="N385" s="31"/>
      <c r="O385" s="35"/>
    </row>
    <row r="386" spans="1:15">
      <c r="A386" s="26" t="s">
        <v>23</v>
      </c>
      <c r="B386" s="25">
        <f t="shared" si="147"/>
        <v>0</v>
      </c>
      <c r="C386" s="25">
        <f t="shared" si="147"/>
        <v>0</v>
      </c>
      <c r="D386" s="25">
        <f>+ส่วนกลาง!D289+สนอ1!D259</f>
        <v>0</v>
      </c>
      <c r="E386" s="25">
        <f>+ส่วนกลาง!E289+สนอ1!E259</f>
        <v>0</v>
      </c>
      <c r="F386" s="25">
        <f>+ส่วนกลาง!F289+สนอ1!F259</f>
        <v>0</v>
      </c>
      <c r="G386" s="25">
        <f>+ส่วนกลาง!G289+สนอ1!G259</f>
        <v>0</v>
      </c>
      <c r="H386" s="25">
        <f>+ส่วนกลาง!H289+สนอ1!H259</f>
        <v>0</v>
      </c>
      <c r="I386" s="25">
        <f>+ส่วนกลาง!I289+สนอ1!I259</f>
        <v>0</v>
      </c>
      <c r="J386" s="25">
        <f>+ส่วนกลาง!J289+สนอ1!J259</f>
        <v>0</v>
      </c>
      <c r="K386" s="25">
        <f>+ส่วนกลาง!K289+สนอ1!K259</f>
        <v>0</v>
      </c>
      <c r="L386" s="37" t="str">
        <f t="shared" si="149"/>
        <v/>
      </c>
      <c r="N386" s="31"/>
      <c r="O386" s="35"/>
    </row>
    <row r="387" spans="1:15">
      <c r="A387" s="24" t="s">
        <v>141</v>
      </c>
      <c r="B387" s="25">
        <f t="shared" si="147"/>
        <v>0</v>
      </c>
      <c r="C387" s="25">
        <f t="shared" si="147"/>
        <v>0</v>
      </c>
      <c r="D387" s="25">
        <f>+ส่วนกลาง!D290+สนอ1!D260</f>
        <v>0</v>
      </c>
      <c r="E387" s="25">
        <f>+ส่วนกลาง!E290+สนอ1!E260</f>
        <v>0</v>
      </c>
      <c r="F387" s="25">
        <f>+ส่วนกลาง!F290+สนอ1!F260</f>
        <v>0</v>
      </c>
      <c r="G387" s="25">
        <f>+ส่วนกลาง!G290+สนอ1!G260</f>
        <v>0</v>
      </c>
      <c r="H387" s="25">
        <f>+ส่วนกลาง!H290+สนอ1!H260</f>
        <v>0</v>
      </c>
      <c r="I387" s="25">
        <f>+ส่วนกลาง!I290+สนอ1!I260</f>
        <v>0</v>
      </c>
      <c r="J387" s="25">
        <f>+ส่วนกลาง!J290+สนอ1!J260</f>
        <v>0</v>
      </c>
      <c r="K387" s="25">
        <f>+ส่วนกลาง!K290+สนอ1!K260</f>
        <v>0</v>
      </c>
      <c r="L387" s="37" t="str">
        <f t="shared" si="149"/>
        <v/>
      </c>
      <c r="N387" s="31"/>
      <c r="O387" s="35"/>
    </row>
    <row r="388" spans="1:15">
      <c r="A388" s="21" t="s">
        <v>24</v>
      </c>
      <c r="B388" s="22">
        <f t="shared" si="147"/>
        <v>0</v>
      </c>
      <c r="C388" s="22">
        <f t="shared" si="147"/>
        <v>0</v>
      </c>
      <c r="D388" s="22">
        <f t="shared" ref="D388:K388" si="153">+D389+D390</f>
        <v>0</v>
      </c>
      <c r="E388" s="22">
        <f t="shared" si="153"/>
        <v>0</v>
      </c>
      <c r="F388" s="22">
        <f t="shared" si="153"/>
        <v>0</v>
      </c>
      <c r="G388" s="22">
        <f t="shared" si="153"/>
        <v>0</v>
      </c>
      <c r="H388" s="22">
        <f t="shared" si="153"/>
        <v>0</v>
      </c>
      <c r="I388" s="22">
        <f t="shared" si="153"/>
        <v>0</v>
      </c>
      <c r="J388" s="22">
        <f t="shared" si="153"/>
        <v>0</v>
      </c>
      <c r="K388" s="22">
        <f t="shared" si="153"/>
        <v>0</v>
      </c>
      <c r="L388" s="23" t="str">
        <f t="shared" si="149"/>
        <v/>
      </c>
      <c r="N388" s="31"/>
      <c r="O388" s="35"/>
    </row>
    <row r="389" spans="1:15">
      <c r="A389" s="28" t="s">
        <v>25</v>
      </c>
      <c r="B389" s="25">
        <f t="shared" si="147"/>
        <v>0</v>
      </c>
      <c r="C389" s="25">
        <f t="shared" si="147"/>
        <v>0</v>
      </c>
      <c r="D389" s="25">
        <f>+ส่วนกลาง!D292+สนอ1!D262</f>
        <v>0</v>
      </c>
      <c r="E389" s="25">
        <f>+ส่วนกลาง!E292+สนอ1!E262</f>
        <v>0</v>
      </c>
      <c r="F389" s="25">
        <f>+ส่วนกลาง!F292+สนอ1!F262</f>
        <v>0</v>
      </c>
      <c r="G389" s="25">
        <f>+ส่วนกลาง!G292+สนอ1!G262</f>
        <v>0</v>
      </c>
      <c r="H389" s="25">
        <f>+ส่วนกลาง!H292+สนอ1!H262</f>
        <v>0</v>
      </c>
      <c r="I389" s="25">
        <f>+ส่วนกลาง!I292+สนอ1!I262</f>
        <v>0</v>
      </c>
      <c r="J389" s="25">
        <f>+ส่วนกลาง!J292+สนอ1!J262</f>
        <v>0</v>
      </c>
      <c r="K389" s="25">
        <f>+ส่วนกลาง!K292+สนอ1!K262</f>
        <v>0</v>
      </c>
      <c r="L389" s="37" t="str">
        <f t="shared" si="149"/>
        <v/>
      </c>
      <c r="N389" s="31"/>
      <c r="O389" s="35"/>
    </row>
    <row r="390" spans="1:15">
      <c r="A390" s="28" t="s">
        <v>26</v>
      </c>
      <c r="B390" s="25">
        <f t="shared" si="147"/>
        <v>0</v>
      </c>
      <c r="C390" s="25">
        <f t="shared" si="147"/>
        <v>0</v>
      </c>
      <c r="D390" s="25">
        <f>+ส่วนกลาง!D293+สนอ1!D263</f>
        <v>0</v>
      </c>
      <c r="E390" s="25">
        <f>+ส่วนกลาง!E293+สนอ1!E263</f>
        <v>0</v>
      </c>
      <c r="F390" s="25">
        <f>+ส่วนกลาง!F293+สนอ1!F263</f>
        <v>0</v>
      </c>
      <c r="G390" s="25">
        <f>+ส่วนกลาง!G293+สนอ1!G263</f>
        <v>0</v>
      </c>
      <c r="H390" s="25">
        <f>+ส่วนกลาง!H293+สนอ1!H263</f>
        <v>0</v>
      </c>
      <c r="I390" s="25">
        <f>+ส่วนกลาง!I293+สนอ1!I263</f>
        <v>0</v>
      </c>
      <c r="J390" s="25">
        <f>+ส่วนกลาง!J293+สนอ1!J263</f>
        <v>0</v>
      </c>
      <c r="K390" s="25">
        <f>+ส่วนกลาง!K293+สนอ1!K263</f>
        <v>0</v>
      </c>
      <c r="L390" s="37" t="str">
        <f t="shared" si="149"/>
        <v/>
      </c>
      <c r="N390" s="31"/>
      <c r="O390" s="35"/>
    </row>
    <row r="391" spans="1:15">
      <c r="A391" s="21" t="s">
        <v>27</v>
      </c>
      <c r="B391" s="22">
        <f t="shared" si="147"/>
        <v>0</v>
      </c>
      <c r="C391" s="22">
        <f t="shared" si="147"/>
        <v>0</v>
      </c>
      <c r="D391" s="22">
        <f t="shared" ref="D391:K391" si="154">SUM(D392:D395)</f>
        <v>0</v>
      </c>
      <c r="E391" s="22">
        <f t="shared" si="154"/>
        <v>0</v>
      </c>
      <c r="F391" s="22">
        <f t="shared" si="154"/>
        <v>0</v>
      </c>
      <c r="G391" s="22">
        <f t="shared" si="154"/>
        <v>0</v>
      </c>
      <c r="H391" s="22">
        <f t="shared" si="154"/>
        <v>0</v>
      </c>
      <c r="I391" s="22">
        <f t="shared" si="154"/>
        <v>0</v>
      </c>
      <c r="J391" s="22">
        <f t="shared" si="154"/>
        <v>0</v>
      </c>
      <c r="K391" s="22">
        <f t="shared" si="154"/>
        <v>0</v>
      </c>
      <c r="L391" s="23" t="str">
        <f t="shared" si="149"/>
        <v/>
      </c>
      <c r="N391" s="31"/>
      <c r="O391" s="35"/>
    </row>
    <row r="392" spans="1:15" ht="37.5">
      <c r="A392" s="51" t="s">
        <v>81</v>
      </c>
      <c r="B392" s="68">
        <f t="shared" si="147"/>
        <v>0</v>
      </c>
      <c r="C392" s="68">
        <f t="shared" si="147"/>
        <v>0</v>
      </c>
      <c r="D392" s="68">
        <f>+ส่วนกลาง!D295+สนอ1!D265</f>
        <v>0</v>
      </c>
      <c r="E392" s="68">
        <f>+ส่วนกลาง!E295+สนอ1!E265</f>
        <v>0</v>
      </c>
      <c r="F392" s="68">
        <f>+ส่วนกลาง!F295+สนอ1!F265</f>
        <v>0</v>
      </c>
      <c r="G392" s="68">
        <f>+ส่วนกลาง!G295+สนอ1!G265</f>
        <v>0</v>
      </c>
      <c r="H392" s="68">
        <f>+ส่วนกลาง!H295+สนอ1!H265</f>
        <v>0</v>
      </c>
      <c r="I392" s="68">
        <f>+ส่วนกลาง!I295+สนอ1!I265</f>
        <v>0</v>
      </c>
      <c r="J392" s="68">
        <f>+ส่วนกลาง!J295+สนอ1!J265</f>
        <v>0</v>
      </c>
      <c r="K392" s="68">
        <f>+ส่วนกลาง!K295+สนอ1!K265</f>
        <v>0</v>
      </c>
      <c r="L392" s="37" t="str">
        <f t="shared" si="149"/>
        <v/>
      </c>
      <c r="N392" s="31"/>
      <c r="O392" s="35"/>
    </row>
    <row r="393" spans="1:15">
      <c r="A393" s="28" t="s">
        <v>29</v>
      </c>
      <c r="B393" s="25">
        <f t="shared" si="147"/>
        <v>0</v>
      </c>
      <c r="C393" s="25">
        <f t="shared" si="147"/>
        <v>0</v>
      </c>
      <c r="D393" s="25">
        <f>+ส่วนกลาง!D296+สนอ1!D266</f>
        <v>0</v>
      </c>
      <c r="E393" s="25">
        <f>+ส่วนกลาง!E296+สนอ1!E266</f>
        <v>0</v>
      </c>
      <c r="F393" s="25">
        <f>+ส่วนกลาง!F296+สนอ1!F266</f>
        <v>0</v>
      </c>
      <c r="G393" s="25">
        <f>+ส่วนกลาง!G296+สนอ1!G266</f>
        <v>0</v>
      </c>
      <c r="H393" s="25">
        <f>+ส่วนกลาง!H296+สนอ1!H266</f>
        <v>0</v>
      </c>
      <c r="I393" s="25">
        <f>+ส่วนกลาง!I296+สนอ1!I266</f>
        <v>0</v>
      </c>
      <c r="J393" s="25">
        <f>+ส่วนกลาง!J296+สนอ1!J266</f>
        <v>0</v>
      </c>
      <c r="K393" s="25">
        <f>+ส่วนกลาง!K296+สนอ1!K266</f>
        <v>0</v>
      </c>
      <c r="L393" s="37" t="str">
        <f t="shared" si="149"/>
        <v/>
      </c>
      <c r="N393" s="31"/>
      <c r="O393" s="35"/>
    </row>
    <row r="394" spans="1:15">
      <c r="A394" s="28" t="s">
        <v>30</v>
      </c>
      <c r="B394" s="25">
        <f t="shared" si="147"/>
        <v>0</v>
      </c>
      <c r="C394" s="25">
        <f t="shared" si="147"/>
        <v>0</v>
      </c>
      <c r="D394" s="25">
        <f>+ส่วนกลาง!D297+สนอ1!D267</f>
        <v>0</v>
      </c>
      <c r="E394" s="25">
        <f>+ส่วนกลาง!E297+สนอ1!E267</f>
        <v>0</v>
      </c>
      <c r="F394" s="25">
        <f>+ส่วนกลาง!F297+สนอ1!F267</f>
        <v>0</v>
      </c>
      <c r="G394" s="25">
        <f>+ส่วนกลาง!G297+สนอ1!G267</f>
        <v>0</v>
      </c>
      <c r="H394" s="25">
        <f>+ส่วนกลาง!H297+สนอ1!H267</f>
        <v>0</v>
      </c>
      <c r="I394" s="25">
        <f>+ส่วนกลาง!I297+สนอ1!I267</f>
        <v>0</v>
      </c>
      <c r="J394" s="25">
        <f>+ส่วนกลาง!J297+สนอ1!J267</f>
        <v>0</v>
      </c>
      <c r="K394" s="25">
        <f>+ส่วนกลาง!K297+สนอ1!K267</f>
        <v>0</v>
      </c>
      <c r="L394" s="37" t="str">
        <f t="shared" si="149"/>
        <v/>
      </c>
      <c r="N394" s="31"/>
      <c r="O394" s="35"/>
    </row>
    <row r="395" spans="1:15" ht="19.5" thickBot="1">
      <c r="A395" s="28" t="s">
        <v>31</v>
      </c>
      <c r="B395" s="25">
        <f t="shared" si="147"/>
        <v>0</v>
      </c>
      <c r="C395" s="25">
        <f t="shared" si="147"/>
        <v>0</v>
      </c>
      <c r="D395" s="25">
        <f>+ส่วนกลาง!D298+สนอ1!D268</f>
        <v>0</v>
      </c>
      <c r="E395" s="25">
        <f>+ส่วนกลาง!E298+สนอ1!E268</f>
        <v>0</v>
      </c>
      <c r="F395" s="25">
        <f>+ส่วนกลาง!F298+สนอ1!F268</f>
        <v>0</v>
      </c>
      <c r="G395" s="25">
        <f>+ส่วนกลาง!G298+สนอ1!G268</f>
        <v>0</v>
      </c>
      <c r="H395" s="25">
        <f>+ส่วนกลาง!H298+สนอ1!H268</f>
        <v>0</v>
      </c>
      <c r="I395" s="25">
        <f>+ส่วนกลาง!I298+สนอ1!I268</f>
        <v>0</v>
      </c>
      <c r="J395" s="25">
        <f>+ส่วนกลาง!J298+สนอ1!J268</f>
        <v>0</v>
      </c>
      <c r="K395" s="25">
        <f>+ส่วนกลาง!K298+สนอ1!K268</f>
        <v>0</v>
      </c>
      <c r="L395" s="38" t="str">
        <f t="shared" si="149"/>
        <v/>
      </c>
      <c r="N395" s="31"/>
      <c r="O395" s="35"/>
    </row>
    <row r="396" spans="1:15">
      <c r="A396" s="29" t="s">
        <v>32</v>
      </c>
      <c r="B396" s="30">
        <f t="shared" ref="B396:K396" si="155">+B383+B378</f>
        <v>0</v>
      </c>
      <c r="C396" s="30">
        <f t="shared" si="155"/>
        <v>0</v>
      </c>
      <c r="D396" s="30">
        <f t="shared" si="155"/>
        <v>0</v>
      </c>
      <c r="E396" s="30">
        <f t="shared" si="155"/>
        <v>0</v>
      </c>
      <c r="F396" s="30">
        <f t="shared" si="155"/>
        <v>0</v>
      </c>
      <c r="G396" s="30">
        <f t="shared" si="155"/>
        <v>0</v>
      </c>
      <c r="H396" s="30">
        <f t="shared" si="155"/>
        <v>0</v>
      </c>
      <c r="I396" s="30">
        <f t="shared" si="155"/>
        <v>0</v>
      </c>
      <c r="J396" s="30">
        <f t="shared" si="155"/>
        <v>0</v>
      </c>
      <c r="K396" s="30">
        <f t="shared" si="155"/>
        <v>0</v>
      </c>
      <c r="L396" s="39" t="str">
        <f t="shared" si="149"/>
        <v/>
      </c>
      <c r="N396" s="31"/>
      <c r="O396" s="35"/>
    </row>
    <row r="397" spans="1:15">
      <c r="B397" s="33"/>
      <c r="O397" s="35"/>
    </row>
    <row r="398" spans="1:15">
      <c r="A398" s="1"/>
      <c r="B398" s="1"/>
      <c r="C398" s="1"/>
      <c r="D398" s="1"/>
      <c r="E398" s="1"/>
      <c r="F398" s="1"/>
      <c r="G398" s="1"/>
      <c r="H398" s="1"/>
      <c r="I398" s="1"/>
      <c r="J398" s="2"/>
      <c r="K398" s="153" t="s">
        <v>0</v>
      </c>
      <c r="L398" s="153"/>
    </row>
    <row r="399" spans="1:15">
      <c r="A399" s="154" t="s">
        <v>142</v>
      </c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</row>
    <row r="400" spans="1: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155" t="s">
        <v>1</v>
      </c>
      <c r="L400" s="155"/>
    </row>
    <row r="401" spans="1:12">
      <c r="A401" s="156" t="s">
        <v>34</v>
      </c>
      <c r="B401" s="156"/>
      <c r="C401" s="156"/>
      <c r="D401" s="156"/>
      <c r="E401" s="157" t="s">
        <v>2</v>
      </c>
      <c r="F401" s="157"/>
      <c r="G401" s="157"/>
      <c r="H401" s="157"/>
      <c r="I401" s="157"/>
      <c r="J401" s="157"/>
      <c r="K401" s="157"/>
      <c r="L401" s="158"/>
    </row>
    <row r="402" spans="1:12">
      <c r="A402" s="159" t="s">
        <v>62</v>
      </c>
      <c r="B402" s="160"/>
      <c r="C402" s="160"/>
      <c r="D402" s="161"/>
      <c r="E402" s="162" t="s">
        <v>3</v>
      </c>
      <c r="F402" s="162"/>
      <c r="G402" s="162"/>
      <c r="H402" s="4"/>
      <c r="I402" s="4"/>
      <c r="J402" s="4"/>
      <c r="K402" s="4"/>
      <c r="L402" s="5"/>
    </row>
    <row r="403" spans="1:12">
      <c r="A403" s="6" t="s">
        <v>69</v>
      </c>
      <c r="B403" s="7"/>
      <c r="C403" s="7"/>
      <c r="D403" s="8"/>
      <c r="E403" s="150" t="s">
        <v>4</v>
      </c>
      <c r="F403" s="150"/>
      <c r="G403" s="150"/>
      <c r="H403" s="9"/>
      <c r="I403" s="9"/>
      <c r="J403" s="9"/>
      <c r="K403" s="9"/>
      <c r="L403" s="10"/>
    </row>
    <row r="404" spans="1:12">
      <c r="A404" s="11"/>
      <c r="B404" s="12"/>
      <c r="C404" s="12"/>
      <c r="D404" s="12"/>
      <c r="E404" s="13"/>
      <c r="F404" s="13"/>
      <c r="G404" s="13"/>
      <c r="H404" s="14"/>
      <c r="I404" s="14"/>
      <c r="J404" s="14"/>
      <c r="K404" s="14"/>
      <c r="L404" s="15"/>
    </row>
    <row r="405" spans="1:12">
      <c r="A405" s="7" t="s">
        <v>5</v>
      </c>
      <c r="B405" s="7"/>
      <c r="C405" s="7"/>
      <c r="D405" s="7"/>
      <c r="E405" s="9"/>
      <c r="F405" s="9"/>
      <c r="G405" s="9"/>
      <c r="H405" s="9"/>
      <c r="I405" s="9"/>
      <c r="J405" s="9"/>
      <c r="K405" s="9"/>
      <c r="L405" s="9"/>
    </row>
    <row r="406" spans="1:12">
      <c r="A406" s="16" t="s">
        <v>6</v>
      </c>
      <c r="B406" s="151" t="s">
        <v>7</v>
      </c>
      <c r="C406" s="152"/>
      <c r="D406" s="151" t="s">
        <v>8</v>
      </c>
      <c r="E406" s="152"/>
      <c r="F406" s="151" t="s">
        <v>9</v>
      </c>
      <c r="G406" s="152"/>
      <c r="H406" s="151" t="s">
        <v>10</v>
      </c>
      <c r="I406" s="152"/>
      <c r="J406" s="151" t="s">
        <v>11</v>
      </c>
      <c r="K406" s="152"/>
      <c r="L406" s="17" t="s">
        <v>12</v>
      </c>
    </row>
    <row r="407" spans="1:12">
      <c r="A407" s="18"/>
      <c r="B407" s="19" t="s">
        <v>13</v>
      </c>
      <c r="C407" s="19" t="s">
        <v>14</v>
      </c>
      <c r="D407" s="19" t="s">
        <v>13</v>
      </c>
      <c r="E407" s="19" t="s">
        <v>14</v>
      </c>
      <c r="F407" s="19" t="s">
        <v>13</v>
      </c>
      <c r="G407" s="19" t="s">
        <v>14</v>
      </c>
      <c r="H407" s="19" t="s">
        <v>13</v>
      </c>
      <c r="I407" s="19" t="s">
        <v>14</v>
      </c>
      <c r="J407" s="19" t="s">
        <v>13</v>
      </c>
      <c r="K407" s="19" t="s">
        <v>14</v>
      </c>
      <c r="L407" s="20" t="s">
        <v>15</v>
      </c>
    </row>
    <row r="408" spans="1:12">
      <c r="A408" s="21" t="s">
        <v>16</v>
      </c>
      <c r="B408" s="22">
        <f>+D408+F408+H408+J408</f>
        <v>0</v>
      </c>
      <c r="C408" s="22">
        <f>+E408+G408+I408+K408</f>
        <v>0</v>
      </c>
      <c r="D408" s="22">
        <f t="shared" ref="D408:K408" si="156">SUM(D409:D411)</f>
        <v>0</v>
      </c>
      <c r="E408" s="22">
        <f t="shared" si="156"/>
        <v>0</v>
      </c>
      <c r="F408" s="22">
        <f t="shared" si="156"/>
        <v>0</v>
      </c>
      <c r="G408" s="22">
        <f t="shared" si="156"/>
        <v>0</v>
      </c>
      <c r="H408" s="22">
        <f t="shared" si="156"/>
        <v>0</v>
      </c>
      <c r="I408" s="22">
        <f t="shared" si="156"/>
        <v>0</v>
      </c>
      <c r="J408" s="22">
        <f t="shared" si="156"/>
        <v>0</v>
      </c>
      <c r="K408" s="22">
        <f t="shared" si="156"/>
        <v>0</v>
      </c>
      <c r="L408" s="23" t="str">
        <f>IF(C408&gt;0,FIXED(C408/B408*100,2),"")</f>
        <v/>
      </c>
    </row>
    <row r="409" spans="1:12">
      <c r="A409" s="24" t="s">
        <v>17</v>
      </c>
      <c r="B409" s="25">
        <f t="shared" ref="B409:C425" si="157">+D409+F409+H409+J409</f>
        <v>0</v>
      </c>
      <c r="C409" s="25">
        <f t="shared" si="157"/>
        <v>0</v>
      </c>
      <c r="D409" s="25">
        <f>+สนอ1!D282</f>
        <v>0</v>
      </c>
      <c r="E409" s="25">
        <f>+สนอ1!E282</f>
        <v>0</v>
      </c>
      <c r="F409" s="25">
        <f>+สนอ1!F282</f>
        <v>0</v>
      </c>
      <c r="G409" s="25">
        <f>+สนอ1!G282</f>
        <v>0</v>
      </c>
      <c r="H409" s="25">
        <f>+สนอ1!H282</f>
        <v>0</v>
      </c>
      <c r="I409" s="25">
        <f>+สนอ1!I282</f>
        <v>0</v>
      </c>
      <c r="J409" s="25">
        <f>+สนอ1!J282</f>
        <v>0</v>
      </c>
      <c r="K409" s="25">
        <f>+สนอ1!K282</f>
        <v>0</v>
      </c>
      <c r="L409" s="37" t="str">
        <f t="shared" ref="L409:L426" si="158">IF(C409&gt;0,FIXED(C409/B409*100,2),"")</f>
        <v/>
      </c>
    </row>
    <row r="410" spans="1:12">
      <c r="A410" s="24" t="s">
        <v>18</v>
      </c>
      <c r="B410" s="25">
        <f t="shared" si="157"/>
        <v>0</v>
      </c>
      <c r="C410" s="25">
        <f t="shared" si="157"/>
        <v>0</v>
      </c>
      <c r="D410" s="25">
        <f>+สนอ1!D283</f>
        <v>0</v>
      </c>
      <c r="E410" s="25">
        <f>+สนอ1!E283</f>
        <v>0</v>
      </c>
      <c r="F410" s="25">
        <f>+สนอ1!F283</f>
        <v>0</v>
      </c>
      <c r="G410" s="25">
        <f>+สนอ1!G283</f>
        <v>0</v>
      </c>
      <c r="H410" s="25">
        <f>+สนอ1!H283</f>
        <v>0</v>
      </c>
      <c r="I410" s="25">
        <f>+สนอ1!I283</f>
        <v>0</v>
      </c>
      <c r="J410" s="25">
        <f>+สนอ1!J283</f>
        <v>0</v>
      </c>
      <c r="K410" s="25">
        <f>+สนอ1!K283</f>
        <v>0</v>
      </c>
      <c r="L410" s="37" t="str">
        <f t="shared" si="158"/>
        <v/>
      </c>
    </row>
    <row r="411" spans="1:12">
      <c r="A411" s="24" t="s">
        <v>140</v>
      </c>
      <c r="B411" s="25">
        <f t="shared" si="157"/>
        <v>0</v>
      </c>
      <c r="C411" s="25">
        <f t="shared" si="157"/>
        <v>0</v>
      </c>
      <c r="D411" s="25">
        <f>+สนอ1!D284</f>
        <v>0</v>
      </c>
      <c r="E411" s="25">
        <f>+สนอ1!E284</f>
        <v>0</v>
      </c>
      <c r="F411" s="25">
        <f>+สนอ1!F284</f>
        <v>0</v>
      </c>
      <c r="G411" s="25">
        <f>+สนอ1!G284</f>
        <v>0</v>
      </c>
      <c r="H411" s="25">
        <f>+สนอ1!H284</f>
        <v>0</v>
      </c>
      <c r="I411" s="25">
        <f>+สนอ1!I284</f>
        <v>0</v>
      </c>
      <c r="J411" s="25">
        <f>+สนอ1!J284</f>
        <v>0</v>
      </c>
      <c r="K411" s="25">
        <f>+สนอ1!K284</f>
        <v>0</v>
      </c>
      <c r="L411" s="37" t="str">
        <f t="shared" si="158"/>
        <v/>
      </c>
    </row>
    <row r="412" spans="1:12">
      <c r="A412" s="21" t="s">
        <v>19</v>
      </c>
      <c r="B412" s="22">
        <f t="shared" si="157"/>
        <v>0</v>
      </c>
      <c r="C412" s="22">
        <f t="shared" si="157"/>
        <v>0</v>
      </c>
      <c r="D412" s="22">
        <f t="shared" ref="D412:K412" si="159">+D413</f>
        <v>0</v>
      </c>
      <c r="E412" s="22">
        <f t="shared" si="159"/>
        <v>0</v>
      </c>
      <c r="F412" s="22">
        <f t="shared" si="159"/>
        <v>0</v>
      </c>
      <c r="G412" s="22">
        <f t="shared" si="159"/>
        <v>0</v>
      </c>
      <c r="H412" s="22">
        <f t="shared" si="159"/>
        <v>0</v>
      </c>
      <c r="I412" s="22">
        <f t="shared" si="159"/>
        <v>0</v>
      </c>
      <c r="J412" s="22">
        <f t="shared" si="159"/>
        <v>0</v>
      </c>
      <c r="K412" s="22">
        <f t="shared" si="159"/>
        <v>0</v>
      </c>
      <c r="L412" s="23" t="str">
        <f t="shared" si="158"/>
        <v/>
      </c>
    </row>
    <row r="413" spans="1:12">
      <c r="A413" s="21" t="s">
        <v>20</v>
      </c>
      <c r="B413" s="22">
        <f t="shared" si="157"/>
        <v>0</v>
      </c>
      <c r="C413" s="22">
        <f t="shared" si="157"/>
        <v>0</v>
      </c>
      <c r="D413" s="22">
        <f t="shared" ref="D413:K413" si="160">+D414+D417+D418+D421</f>
        <v>0</v>
      </c>
      <c r="E413" s="22">
        <f t="shared" si="160"/>
        <v>0</v>
      </c>
      <c r="F413" s="22">
        <f t="shared" si="160"/>
        <v>0</v>
      </c>
      <c r="G413" s="22">
        <f t="shared" si="160"/>
        <v>0</v>
      </c>
      <c r="H413" s="22">
        <f t="shared" si="160"/>
        <v>0</v>
      </c>
      <c r="I413" s="22">
        <f t="shared" si="160"/>
        <v>0</v>
      </c>
      <c r="J413" s="22">
        <f t="shared" si="160"/>
        <v>0</v>
      </c>
      <c r="K413" s="22">
        <f t="shared" si="160"/>
        <v>0</v>
      </c>
      <c r="L413" s="23" t="str">
        <f t="shared" si="158"/>
        <v/>
      </c>
    </row>
    <row r="414" spans="1:12">
      <c r="A414" s="21" t="s">
        <v>21</v>
      </c>
      <c r="B414" s="22">
        <f t="shared" si="157"/>
        <v>0</v>
      </c>
      <c r="C414" s="22">
        <f t="shared" si="157"/>
        <v>0</v>
      </c>
      <c r="D414" s="22">
        <f t="shared" ref="D414:K414" si="161">+D415+D416</f>
        <v>0</v>
      </c>
      <c r="E414" s="22">
        <f t="shared" si="161"/>
        <v>0</v>
      </c>
      <c r="F414" s="22">
        <f t="shared" si="161"/>
        <v>0</v>
      </c>
      <c r="G414" s="22">
        <f t="shared" si="161"/>
        <v>0</v>
      </c>
      <c r="H414" s="22">
        <f t="shared" si="161"/>
        <v>0</v>
      </c>
      <c r="I414" s="22">
        <f t="shared" si="161"/>
        <v>0</v>
      </c>
      <c r="J414" s="22">
        <f t="shared" si="161"/>
        <v>0</v>
      </c>
      <c r="K414" s="22">
        <f t="shared" si="161"/>
        <v>0</v>
      </c>
      <c r="L414" s="23" t="str">
        <f t="shared" si="158"/>
        <v/>
      </c>
    </row>
    <row r="415" spans="1:12">
      <c r="A415" s="24" t="s">
        <v>22</v>
      </c>
      <c r="B415" s="25">
        <f t="shared" si="157"/>
        <v>0</v>
      </c>
      <c r="C415" s="25">
        <f t="shared" si="157"/>
        <v>0</v>
      </c>
      <c r="D415" s="25">
        <f>+สนอ1!D288</f>
        <v>0</v>
      </c>
      <c r="E415" s="25">
        <f>+สนอ1!E288</f>
        <v>0</v>
      </c>
      <c r="F415" s="25">
        <f>+สนอ1!F288</f>
        <v>0</v>
      </c>
      <c r="G415" s="25">
        <f>+สนอ1!G288</f>
        <v>0</v>
      </c>
      <c r="H415" s="25">
        <f>+สนอ1!H288</f>
        <v>0</v>
      </c>
      <c r="I415" s="25">
        <f>+สนอ1!I288</f>
        <v>0</v>
      </c>
      <c r="J415" s="25">
        <f>+สนอ1!J288</f>
        <v>0</v>
      </c>
      <c r="K415" s="25">
        <f>+สนอ1!K288</f>
        <v>0</v>
      </c>
      <c r="L415" s="37" t="str">
        <f t="shared" si="158"/>
        <v/>
      </c>
    </row>
    <row r="416" spans="1:12">
      <c r="A416" s="26" t="s">
        <v>23</v>
      </c>
      <c r="B416" s="25">
        <f t="shared" si="157"/>
        <v>0</v>
      </c>
      <c r="C416" s="25">
        <f t="shared" si="157"/>
        <v>0</v>
      </c>
      <c r="D416" s="25">
        <f>+สนอ1!D289</f>
        <v>0</v>
      </c>
      <c r="E416" s="25">
        <f>+สนอ1!E289</f>
        <v>0</v>
      </c>
      <c r="F416" s="25">
        <f>+สนอ1!F289</f>
        <v>0</v>
      </c>
      <c r="G416" s="25">
        <f>+สนอ1!G289</f>
        <v>0</v>
      </c>
      <c r="H416" s="25">
        <f>+สนอ1!H289</f>
        <v>0</v>
      </c>
      <c r="I416" s="25">
        <f>+สนอ1!I289</f>
        <v>0</v>
      </c>
      <c r="J416" s="25">
        <f>+สนอ1!J289</f>
        <v>0</v>
      </c>
      <c r="K416" s="25">
        <f>+สนอ1!K289</f>
        <v>0</v>
      </c>
      <c r="L416" s="37" t="str">
        <f t="shared" si="158"/>
        <v/>
      </c>
    </row>
    <row r="417" spans="1:12">
      <c r="A417" s="24" t="s">
        <v>141</v>
      </c>
      <c r="B417" s="25">
        <f t="shared" si="157"/>
        <v>0</v>
      </c>
      <c r="C417" s="25">
        <f t="shared" si="157"/>
        <v>0</v>
      </c>
      <c r="D417" s="25">
        <f>+สนอ1!D290</f>
        <v>0</v>
      </c>
      <c r="E417" s="25">
        <f>+สนอ1!E290</f>
        <v>0</v>
      </c>
      <c r="F417" s="25">
        <f>+สนอ1!F290</f>
        <v>0</v>
      </c>
      <c r="G417" s="25">
        <f>+สนอ1!G290</f>
        <v>0</v>
      </c>
      <c r="H417" s="25">
        <f>+สนอ1!H290</f>
        <v>0</v>
      </c>
      <c r="I417" s="25">
        <f>+สนอ1!I290</f>
        <v>0</v>
      </c>
      <c r="J417" s="25">
        <f>+สนอ1!J290</f>
        <v>0</v>
      </c>
      <c r="K417" s="25">
        <f>+สนอ1!K290</f>
        <v>0</v>
      </c>
      <c r="L417" s="37" t="str">
        <f t="shared" si="158"/>
        <v/>
      </c>
    </row>
    <row r="418" spans="1:12">
      <c r="A418" s="21" t="s">
        <v>24</v>
      </c>
      <c r="B418" s="22">
        <f t="shared" si="157"/>
        <v>0</v>
      </c>
      <c r="C418" s="22">
        <f t="shared" si="157"/>
        <v>0</v>
      </c>
      <c r="D418" s="22">
        <f t="shared" ref="D418:K418" si="162">+D419+D420</f>
        <v>0</v>
      </c>
      <c r="E418" s="22">
        <f t="shared" si="162"/>
        <v>0</v>
      </c>
      <c r="F418" s="22">
        <f t="shared" si="162"/>
        <v>0</v>
      </c>
      <c r="G418" s="22">
        <f t="shared" si="162"/>
        <v>0</v>
      </c>
      <c r="H418" s="22">
        <f t="shared" si="162"/>
        <v>0</v>
      </c>
      <c r="I418" s="22">
        <f t="shared" si="162"/>
        <v>0</v>
      </c>
      <c r="J418" s="22">
        <f t="shared" si="162"/>
        <v>0</v>
      </c>
      <c r="K418" s="22">
        <f t="shared" si="162"/>
        <v>0</v>
      </c>
      <c r="L418" s="23" t="str">
        <f t="shared" si="158"/>
        <v/>
      </c>
    </row>
    <row r="419" spans="1:12">
      <c r="A419" s="28" t="s">
        <v>25</v>
      </c>
      <c r="B419" s="25">
        <f t="shared" si="157"/>
        <v>0</v>
      </c>
      <c r="C419" s="25">
        <f t="shared" si="157"/>
        <v>0</v>
      </c>
      <c r="D419" s="25">
        <f>+สนอ1!D292</f>
        <v>0</v>
      </c>
      <c r="E419" s="25">
        <f>+สนอ1!E292</f>
        <v>0</v>
      </c>
      <c r="F419" s="25">
        <f>+สนอ1!F292</f>
        <v>0</v>
      </c>
      <c r="G419" s="25">
        <f>+สนอ1!G292</f>
        <v>0</v>
      </c>
      <c r="H419" s="25">
        <f>+สนอ1!H292</f>
        <v>0</v>
      </c>
      <c r="I419" s="25">
        <f>+สนอ1!I292</f>
        <v>0</v>
      </c>
      <c r="J419" s="25">
        <f>+สนอ1!J292</f>
        <v>0</v>
      </c>
      <c r="K419" s="25">
        <f>+สนอ1!K292</f>
        <v>0</v>
      </c>
      <c r="L419" s="37" t="str">
        <f t="shared" si="158"/>
        <v/>
      </c>
    </row>
    <row r="420" spans="1:12">
      <c r="A420" s="28" t="s">
        <v>26</v>
      </c>
      <c r="B420" s="25">
        <f t="shared" si="157"/>
        <v>0</v>
      </c>
      <c r="C420" s="25">
        <f t="shared" si="157"/>
        <v>0</v>
      </c>
      <c r="D420" s="25">
        <f>+สนอ1!D293</f>
        <v>0</v>
      </c>
      <c r="E420" s="25">
        <f>+สนอ1!E293</f>
        <v>0</v>
      </c>
      <c r="F420" s="25">
        <f>+สนอ1!F293</f>
        <v>0</v>
      </c>
      <c r="G420" s="25">
        <f>+สนอ1!G293</f>
        <v>0</v>
      </c>
      <c r="H420" s="25">
        <f>+สนอ1!H293</f>
        <v>0</v>
      </c>
      <c r="I420" s="25">
        <f>+สนอ1!I293</f>
        <v>0</v>
      </c>
      <c r="J420" s="25">
        <f>+สนอ1!J293</f>
        <v>0</v>
      </c>
      <c r="K420" s="25">
        <f>+สนอ1!K293</f>
        <v>0</v>
      </c>
      <c r="L420" s="37" t="str">
        <f t="shared" si="158"/>
        <v/>
      </c>
    </row>
    <row r="421" spans="1:12">
      <c r="A421" s="21" t="s">
        <v>27</v>
      </c>
      <c r="B421" s="22">
        <f t="shared" si="157"/>
        <v>0</v>
      </c>
      <c r="C421" s="22">
        <f t="shared" si="157"/>
        <v>0</v>
      </c>
      <c r="D421" s="22">
        <f t="shared" ref="D421:K421" si="163">SUM(D422:D425)</f>
        <v>0</v>
      </c>
      <c r="E421" s="22">
        <f t="shared" si="163"/>
        <v>0</v>
      </c>
      <c r="F421" s="22">
        <f t="shared" si="163"/>
        <v>0</v>
      </c>
      <c r="G421" s="22">
        <f t="shared" si="163"/>
        <v>0</v>
      </c>
      <c r="H421" s="22">
        <f t="shared" si="163"/>
        <v>0</v>
      </c>
      <c r="I421" s="22">
        <f t="shared" si="163"/>
        <v>0</v>
      </c>
      <c r="J421" s="22">
        <f t="shared" si="163"/>
        <v>0</v>
      </c>
      <c r="K421" s="22">
        <f t="shared" si="163"/>
        <v>0</v>
      </c>
      <c r="L421" s="23" t="str">
        <f t="shared" si="158"/>
        <v/>
      </c>
    </row>
    <row r="422" spans="1:12">
      <c r="A422" s="51" t="s">
        <v>78</v>
      </c>
      <c r="B422" s="68">
        <f t="shared" si="157"/>
        <v>0</v>
      </c>
      <c r="C422" s="68">
        <f t="shared" si="157"/>
        <v>0</v>
      </c>
      <c r="D422" s="25">
        <f>+สนอ1!D295</f>
        <v>0</v>
      </c>
      <c r="E422" s="25">
        <f>+สนอ1!E295</f>
        <v>0</v>
      </c>
      <c r="F422" s="25">
        <f>+สนอ1!F295</f>
        <v>0</v>
      </c>
      <c r="G422" s="25">
        <f>+สนอ1!G295</f>
        <v>0</v>
      </c>
      <c r="H422" s="25">
        <f>+สนอ1!H295</f>
        <v>0</v>
      </c>
      <c r="I422" s="25">
        <f>+สนอ1!I295</f>
        <v>0</v>
      </c>
      <c r="J422" s="25">
        <f>+สนอ1!J295</f>
        <v>0</v>
      </c>
      <c r="K422" s="25">
        <f>+สนอ1!K295</f>
        <v>0</v>
      </c>
      <c r="L422" s="69" t="str">
        <f t="shared" si="158"/>
        <v/>
      </c>
    </row>
    <row r="423" spans="1:12" ht="37.5">
      <c r="A423" s="51" t="s">
        <v>86</v>
      </c>
      <c r="B423" s="68">
        <f t="shared" si="157"/>
        <v>0</v>
      </c>
      <c r="C423" s="68">
        <f t="shared" si="157"/>
        <v>0</v>
      </c>
      <c r="D423" s="25">
        <f>+สนอ1!D296</f>
        <v>0</v>
      </c>
      <c r="E423" s="25">
        <f>+สนอ1!E296</f>
        <v>0</v>
      </c>
      <c r="F423" s="25">
        <f>+สนอ1!F296</f>
        <v>0</v>
      </c>
      <c r="G423" s="25">
        <f>+สนอ1!G296</f>
        <v>0</v>
      </c>
      <c r="H423" s="25">
        <f>+สนอ1!H296</f>
        <v>0</v>
      </c>
      <c r="I423" s="25">
        <f>+สนอ1!I296</f>
        <v>0</v>
      </c>
      <c r="J423" s="25">
        <f>+สนอ1!J296</f>
        <v>0</v>
      </c>
      <c r="K423" s="25">
        <f>+สนอ1!K296</f>
        <v>0</v>
      </c>
      <c r="L423" s="69" t="str">
        <f t="shared" si="158"/>
        <v/>
      </c>
    </row>
    <row r="424" spans="1:12" ht="56.25">
      <c r="A424" s="51" t="s">
        <v>87</v>
      </c>
      <c r="B424" s="68">
        <f t="shared" si="157"/>
        <v>0</v>
      </c>
      <c r="C424" s="68">
        <f t="shared" si="157"/>
        <v>0</v>
      </c>
      <c r="D424" s="25">
        <f>+สนอ1!D297</f>
        <v>0</v>
      </c>
      <c r="E424" s="25">
        <f>+สนอ1!E297</f>
        <v>0</v>
      </c>
      <c r="F424" s="25">
        <f>+สนอ1!F297</f>
        <v>0</v>
      </c>
      <c r="G424" s="25">
        <f>+สนอ1!G297</f>
        <v>0</v>
      </c>
      <c r="H424" s="25">
        <f>+สนอ1!H297</f>
        <v>0</v>
      </c>
      <c r="I424" s="25">
        <f>+สนอ1!I297</f>
        <v>0</v>
      </c>
      <c r="J424" s="25">
        <f>+สนอ1!J297</f>
        <v>0</v>
      </c>
      <c r="K424" s="25">
        <f>+สนอ1!K297</f>
        <v>0</v>
      </c>
      <c r="L424" s="69" t="str">
        <f t="shared" si="158"/>
        <v/>
      </c>
    </row>
    <row r="425" spans="1:12" ht="57" thickBot="1">
      <c r="A425" s="51" t="s">
        <v>88</v>
      </c>
      <c r="B425" s="68">
        <f t="shared" si="157"/>
        <v>0</v>
      </c>
      <c r="C425" s="68">
        <f t="shared" si="157"/>
        <v>0</v>
      </c>
      <c r="D425" s="25">
        <f>+สนอ1!D298</f>
        <v>0</v>
      </c>
      <c r="E425" s="25">
        <f>+สนอ1!E298</f>
        <v>0</v>
      </c>
      <c r="F425" s="25">
        <f>+สนอ1!F298</f>
        <v>0</v>
      </c>
      <c r="G425" s="25">
        <f>+สนอ1!G298</f>
        <v>0</v>
      </c>
      <c r="H425" s="25">
        <f>+สนอ1!H298</f>
        <v>0</v>
      </c>
      <c r="I425" s="25">
        <f>+สนอ1!I298</f>
        <v>0</v>
      </c>
      <c r="J425" s="25">
        <f>+สนอ1!J298</f>
        <v>0</v>
      </c>
      <c r="K425" s="25">
        <f>+สนอ1!K298</f>
        <v>0</v>
      </c>
      <c r="L425" s="70" t="str">
        <f t="shared" si="158"/>
        <v/>
      </c>
    </row>
    <row r="426" spans="1:12">
      <c r="A426" s="29" t="s">
        <v>32</v>
      </c>
      <c r="B426" s="30">
        <f>+B413+B408</f>
        <v>0</v>
      </c>
      <c r="C426" s="30">
        <f>+C413+C408</f>
        <v>0</v>
      </c>
      <c r="D426" s="30">
        <f>+D413+D408</f>
        <v>0</v>
      </c>
      <c r="E426" s="30">
        <f t="shared" ref="E426:K426" si="164">+E413+E408</f>
        <v>0</v>
      </c>
      <c r="F426" s="30">
        <f t="shared" si="164"/>
        <v>0</v>
      </c>
      <c r="G426" s="30">
        <f t="shared" si="164"/>
        <v>0</v>
      </c>
      <c r="H426" s="30">
        <f t="shared" si="164"/>
        <v>0</v>
      </c>
      <c r="I426" s="30">
        <f t="shared" si="164"/>
        <v>0</v>
      </c>
      <c r="J426" s="30">
        <f t="shared" si="164"/>
        <v>0</v>
      </c>
      <c r="K426" s="30">
        <f t="shared" si="164"/>
        <v>0</v>
      </c>
      <c r="L426" s="39" t="str">
        <f t="shared" si="158"/>
        <v/>
      </c>
    </row>
    <row r="427" spans="1:12">
      <c r="B427" s="33"/>
    </row>
  </sheetData>
  <mergeCells count="187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8:L38"/>
    <mergeCell ref="A39:L39"/>
    <mergeCell ref="B28:C28"/>
    <mergeCell ref="D28:E28"/>
    <mergeCell ref="F28:G28"/>
    <mergeCell ref="H28:I28"/>
    <mergeCell ref="J28:K28"/>
    <mergeCell ref="K40:L40"/>
    <mergeCell ref="A41:D41"/>
    <mergeCell ref="E41:L41"/>
    <mergeCell ref="A42:D42"/>
    <mergeCell ref="E42:G42"/>
    <mergeCell ref="E43:G43"/>
    <mergeCell ref="B46:C46"/>
    <mergeCell ref="D46:E46"/>
    <mergeCell ref="F46:G46"/>
    <mergeCell ref="H46:I46"/>
    <mergeCell ref="J46:K46"/>
    <mergeCell ref="K68:L68"/>
    <mergeCell ref="A69:L69"/>
    <mergeCell ref="K70:L70"/>
    <mergeCell ref="A71:D71"/>
    <mergeCell ref="E71:L71"/>
    <mergeCell ref="A72:D72"/>
    <mergeCell ref="E72:G72"/>
    <mergeCell ref="E73:G73"/>
    <mergeCell ref="B76:C76"/>
    <mergeCell ref="D76:E76"/>
    <mergeCell ref="F76:G76"/>
    <mergeCell ref="H76:I76"/>
    <mergeCell ref="J76:K76"/>
    <mergeCell ref="H106:I106"/>
    <mergeCell ref="J106:K106"/>
    <mergeCell ref="K130:L130"/>
    <mergeCell ref="A131:D131"/>
    <mergeCell ref="E131:L131"/>
    <mergeCell ref="A132:D132"/>
    <mergeCell ref="E132:G132"/>
    <mergeCell ref="K98:L98"/>
    <mergeCell ref="A99:L99"/>
    <mergeCell ref="K100:L100"/>
    <mergeCell ref="A101:D101"/>
    <mergeCell ref="E101:L101"/>
    <mergeCell ref="A102:D102"/>
    <mergeCell ref="E102:G102"/>
    <mergeCell ref="E103:G103"/>
    <mergeCell ref="B106:C106"/>
    <mergeCell ref="D106:E106"/>
    <mergeCell ref="F106:G106"/>
    <mergeCell ref="E133:G133"/>
    <mergeCell ref="B136:C136"/>
    <mergeCell ref="D136:E136"/>
    <mergeCell ref="F136:G136"/>
    <mergeCell ref="H136:I136"/>
    <mergeCell ref="J136:K136"/>
    <mergeCell ref="K158:L158"/>
    <mergeCell ref="K128:L128"/>
    <mergeCell ref="A129:L129"/>
    <mergeCell ref="A159:L159"/>
    <mergeCell ref="K160:L160"/>
    <mergeCell ref="A161:D161"/>
    <mergeCell ref="E161:L161"/>
    <mergeCell ref="A162:D162"/>
    <mergeCell ref="E162:G162"/>
    <mergeCell ref="E163:G163"/>
    <mergeCell ref="B166:C166"/>
    <mergeCell ref="D166:E166"/>
    <mergeCell ref="F166:G166"/>
    <mergeCell ref="H166:I166"/>
    <mergeCell ref="J166:K166"/>
    <mergeCell ref="K218:L218"/>
    <mergeCell ref="A219:L219"/>
    <mergeCell ref="K220:L220"/>
    <mergeCell ref="A221:D221"/>
    <mergeCell ref="E221:L221"/>
    <mergeCell ref="A222:D222"/>
    <mergeCell ref="E222:G222"/>
    <mergeCell ref="E223:G223"/>
    <mergeCell ref="B226:C226"/>
    <mergeCell ref="D226:E226"/>
    <mergeCell ref="F226:G226"/>
    <mergeCell ref="H226:I226"/>
    <mergeCell ref="J226:K226"/>
    <mergeCell ref="K188:L188"/>
    <mergeCell ref="A189:L189"/>
    <mergeCell ref="K190:L190"/>
    <mergeCell ref="A191:D191"/>
    <mergeCell ref="E191:L191"/>
    <mergeCell ref="A192:D192"/>
    <mergeCell ref="E192:G192"/>
    <mergeCell ref="E193:G193"/>
    <mergeCell ref="B196:C196"/>
    <mergeCell ref="D196:E196"/>
    <mergeCell ref="F196:G196"/>
    <mergeCell ref="H196:I196"/>
    <mergeCell ref="J196:K196"/>
    <mergeCell ref="E373:G373"/>
    <mergeCell ref="K278:L278"/>
    <mergeCell ref="A279:L279"/>
    <mergeCell ref="K280:L280"/>
    <mergeCell ref="A281:D281"/>
    <mergeCell ref="E281:L281"/>
    <mergeCell ref="A282:D282"/>
    <mergeCell ref="E282:G282"/>
    <mergeCell ref="E343:G343"/>
    <mergeCell ref="E283:G283"/>
    <mergeCell ref="B286:C286"/>
    <mergeCell ref="D286:E286"/>
    <mergeCell ref="F286:G286"/>
    <mergeCell ref="K338:L338"/>
    <mergeCell ref="A339:L339"/>
    <mergeCell ref="H286:I286"/>
    <mergeCell ref="J286:K286"/>
    <mergeCell ref="K308:L308"/>
    <mergeCell ref="A309:L309"/>
    <mergeCell ref="K310:L310"/>
    <mergeCell ref="A311:D311"/>
    <mergeCell ref="E311:L311"/>
    <mergeCell ref="A312:D312"/>
    <mergeCell ref="E312:G312"/>
    <mergeCell ref="E371:L371"/>
    <mergeCell ref="K340:L340"/>
    <mergeCell ref="A341:D341"/>
    <mergeCell ref="E341:L341"/>
    <mergeCell ref="A342:D342"/>
    <mergeCell ref="E342:G342"/>
    <mergeCell ref="K370:L370"/>
    <mergeCell ref="B346:C346"/>
    <mergeCell ref="D346:E346"/>
    <mergeCell ref="F346:G346"/>
    <mergeCell ref="H346:I346"/>
    <mergeCell ref="E403:G403"/>
    <mergeCell ref="B406:C406"/>
    <mergeCell ref="A372:D372"/>
    <mergeCell ref="E372:G372"/>
    <mergeCell ref="J346:K346"/>
    <mergeCell ref="K398:L398"/>
    <mergeCell ref="J376:K376"/>
    <mergeCell ref="K368:L368"/>
    <mergeCell ref="A369:L369"/>
    <mergeCell ref="H376:I376"/>
    <mergeCell ref="D406:E406"/>
    <mergeCell ref="F406:G406"/>
    <mergeCell ref="A399:L399"/>
    <mergeCell ref="K400:L400"/>
    <mergeCell ref="A401:D401"/>
    <mergeCell ref="E401:L401"/>
    <mergeCell ref="H406:I406"/>
    <mergeCell ref="J406:K406"/>
    <mergeCell ref="A402:D402"/>
    <mergeCell ref="E402:G402"/>
    <mergeCell ref="B376:C376"/>
    <mergeCell ref="D376:E376"/>
    <mergeCell ref="F376:G376"/>
    <mergeCell ref="A371:D371"/>
    <mergeCell ref="B316:C316"/>
    <mergeCell ref="D316:E316"/>
    <mergeCell ref="F316:G316"/>
    <mergeCell ref="H316:I316"/>
    <mergeCell ref="J316:K316"/>
    <mergeCell ref="E313:G313"/>
    <mergeCell ref="K248:L248"/>
    <mergeCell ref="A249:L249"/>
    <mergeCell ref="K250:L250"/>
    <mergeCell ref="A251:D251"/>
    <mergeCell ref="E251:L251"/>
    <mergeCell ref="A252:D252"/>
    <mergeCell ref="E252:G252"/>
    <mergeCell ref="E253:G253"/>
    <mergeCell ref="B256:C256"/>
    <mergeCell ref="D256:E256"/>
    <mergeCell ref="F256:G256"/>
    <mergeCell ref="H256:I256"/>
    <mergeCell ref="J256:K256"/>
  </mergeCells>
  <phoneticPr fontId="5" type="noConversion"/>
  <pageMargins left="0.86614173228346458" right="0.19685039370078741" top="0" bottom="0" header="0.28999999999999998" footer="0.19685039370078741"/>
  <pageSetup paperSize="9" scale="90" orientation="landscape" r:id="rId1"/>
  <headerFooter alignWithMargins="0">
    <oddHeader>&amp;R&amp;P</oddHeader>
  </headerFooter>
  <rowBreaks count="14" manualBreakCount="14">
    <brk id="27" max="11" man="1"/>
    <brk id="37" max="11" man="1"/>
    <brk id="67" max="11" man="1"/>
    <brk id="97" max="11" man="1"/>
    <brk id="127" max="11" man="1"/>
    <brk id="157" max="11" man="1"/>
    <brk id="187" max="11" man="1"/>
    <brk id="217" max="11" man="1"/>
    <brk id="247" max="11" man="1"/>
    <brk id="277" max="11" man="1"/>
    <brk id="307" max="11" man="1"/>
    <brk id="337" max="11" man="1"/>
    <brk id="367" max="11" man="1"/>
    <brk id="397" max="11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77"/>
  <sheetViews>
    <sheetView view="pageBreakPreview" topLeftCell="A128" zoomScaleSheetLayoutView="100" workbookViewId="0">
      <selection activeCell="A267" sqref="A267"/>
    </sheetView>
  </sheetViews>
  <sheetFormatPr defaultRowHeight="18.75"/>
  <cols>
    <col min="1" max="1" width="32.7109375" customWidth="1"/>
    <col min="2" max="2" width="12.5703125" customWidth="1"/>
    <col min="3" max="3" width="11.85546875" bestFit="1" customWidth="1"/>
    <col min="4" max="4" width="12.7109375" bestFit="1" customWidth="1"/>
    <col min="5" max="5" width="11.140625" customWidth="1"/>
    <col min="6" max="7" width="11.7109375" bestFit="1" customWidth="1"/>
    <col min="8" max="8" width="11.7109375" customWidth="1"/>
    <col min="9" max="9" width="12.28515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144</v>
      </c>
      <c r="B5" s="160"/>
      <c r="C5" s="160"/>
      <c r="D5" s="161"/>
      <c r="E5" s="176" t="s">
        <v>3</v>
      </c>
      <c r="F5" s="176"/>
      <c r="G5" s="176"/>
      <c r="H5" s="148"/>
      <c r="I5" s="148"/>
      <c r="J5" s="148"/>
      <c r="K5" s="148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+D43+D74+D105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+D49+D80+D111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+D53+D84+D115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+D56+D87+D118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N31" s="31"/>
      <c r="O31" s="35"/>
    </row>
    <row r="32" spans="1:15">
      <c r="A32" s="1"/>
      <c r="B32" s="1"/>
      <c r="C32" s="1"/>
      <c r="D32" s="1"/>
      <c r="E32" s="1"/>
      <c r="F32" s="1"/>
      <c r="G32" s="1"/>
      <c r="H32" s="1"/>
      <c r="I32" s="1"/>
      <c r="J32" s="2"/>
      <c r="K32" s="153" t="s">
        <v>0</v>
      </c>
      <c r="L32" s="153"/>
      <c r="N32" s="31"/>
      <c r="O32" s="35"/>
    </row>
    <row r="33" spans="1:15">
      <c r="A33" s="154" t="s">
        <v>142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N33" s="31"/>
      <c r="O33" s="35"/>
    </row>
    <row r="34" spans="1:15">
      <c r="A34" s="3"/>
      <c r="B34" s="3"/>
      <c r="C34" s="3"/>
      <c r="D34" s="3"/>
      <c r="E34" s="3"/>
      <c r="F34" s="3"/>
      <c r="G34" s="3"/>
      <c r="H34" s="3"/>
      <c r="I34" s="3"/>
      <c r="J34" s="3"/>
      <c r="K34" s="155" t="s">
        <v>1</v>
      </c>
      <c r="L34" s="155"/>
      <c r="N34" s="31"/>
      <c r="O34" s="35"/>
    </row>
    <row r="35" spans="1:15">
      <c r="A35" s="156" t="s">
        <v>34</v>
      </c>
      <c r="B35" s="156"/>
      <c r="C35" s="156"/>
      <c r="D35" s="156"/>
      <c r="E35" s="157" t="s">
        <v>2</v>
      </c>
      <c r="F35" s="157"/>
      <c r="G35" s="157"/>
      <c r="H35" s="157"/>
      <c r="I35" s="157"/>
      <c r="J35" s="157"/>
      <c r="K35" s="157"/>
      <c r="L35" s="158"/>
      <c r="N35" s="31"/>
      <c r="O35" s="35"/>
    </row>
    <row r="36" spans="1:15">
      <c r="A36" s="159" t="s">
        <v>144</v>
      </c>
      <c r="B36" s="160"/>
      <c r="C36" s="160"/>
      <c r="D36" s="161"/>
      <c r="E36" s="176" t="s">
        <v>3</v>
      </c>
      <c r="F36" s="176"/>
      <c r="G36" s="176"/>
      <c r="H36" s="148"/>
      <c r="I36" s="148"/>
      <c r="J36" s="148"/>
      <c r="K36" s="148"/>
      <c r="L36" s="5"/>
      <c r="N36" s="31"/>
      <c r="O36" s="35"/>
    </row>
    <row r="37" spans="1:15">
      <c r="A37" s="6"/>
      <c r="B37" s="7"/>
      <c r="C37" s="7"/>
      <c r="D37" s="8"/>
      <c r="E37" s="177" t="s">
        <v>4</v>
      </c>
      <c r="F37" s="177"/>
      <c r="G37" s="177"/>
      <c r="H37" s="9"/>
      <c r="I37" s="9"/>
      <c r="J37" s="9"/>
      <c r="K37" s="9"/>
      <c r="L37" s="10"/>
      <c r="N37" s="31"/>
      <c r="O37" s="35"/>
    </row>
    <row r="38" spans="1:15">
      <c r="A38" s="11"/>
      <c r="B38" s="12"/>
      <c r="C38" s="12"/>
      <c r="D38" s="12"/>
      <c r="E38" s="13"/>
      <c r="F38" s="13"/>
      <c r="G38" s="13"/>
      <c r="H38" s="14"/>
      <c r="I38" s="14"/>
      <c r="J38" s="14"/>
      <c r="K38" s="14"/>
      <c r="L38" s="15"/>
      <c r="N38" s="31"/>
      <c r="O38" s="35"/>
    </row>
    <row r="39" spans="1:15">
      <c r="A39" s="7" t="s">
        <v>5</v>
      </c>
      <c r="B39" s="7"/>
      <c r="C39" s="7"/>
      <c r="D39" s="7"/>
      <c r="E39" s="9"/>
      <c r="F39" s="9"/>
      <c r="G39" s="9"/>
      <c r="H39" s="9"/>
      <c r="I39" s="9"/>
      <c r="J39" s="9"/>
      <c r="K39" s="9"/>
      <c r="L39" s="9"/>
      <c r="N39" s="31"/>
      <c r="O39" s="35"/>
    </row>
    <row r="40" spans="1:15">
      <c r="A40" s="16" t="s">
        <v>6</v>
      </c>
      <c r="B40" s="151" t="s">
        <v>7</v>
      </c>
      <c r="C40" s="152"/>
      <c r="D40" s="151" t="s">
        <v>8</v>
      </c>
      <c r="E40" s="152"/>
      <c r="F40" s="151" t="s">
        <v>9</v>
      </c>
      <c r="G40" s="152"/>
      <c r="H40" s="151" t="s">
        <v>10</v>
      </c>
      <c r="I40" s="152"/>
      <c r="J40" s="151" t="s">
        <v>11</v>
      </c>
      <c r="K40" s="152"/>
      <c r="L40" s="17" t="s">
        <v>12</v>
      </c>
      <c r="N40" s="31"/>
      <c r="O40" s="35"/>
    </row>
    <row r="41" spans="1:15">
      <c r="A41" s="18"/>
      <c r="B41" s="19" t="s">
        <v>13</v>
      </c>
      <c r="C41" s="19" t="s">
        <v>14</v>
      </c>
      <c r="D41" s="19" t="s">
        <v>13</v>
      </c>
      <c r="E41" s="19" t="s">
        <v>14</v>
      </c>
      <c r="F41" s="19" t="s">
        <v>13</v>
      </c>
      <c r="G41" s="19" t="s">
        <v>14</v>
      </c>
      <c r="H41" s="19" t="s">
        <v>13</v>
      </c>
      <c r="I41" s="19" t="s">
        <v>14</v>
      </c>
      <c r="J41" s="19" t="s">
        <v>13</v>
      </c>
      <c r="K41" s="19" t="s">
        <v>14</v>
      </c>
      <c r="L41" s="20" t="s">
        <v>15</v>
      </c>
      <c r="N41" s="31"/>
      <c r="O41" s="35"/>
    </row>
    <row r="42" spans="1:15">
      <c r="A42" s="21" t="s">
        <v>16</v>
      </c>
      <c r="B42" s="22">
        <f t="shared" ref="B42:C59" si="13">+D42+F42+H42+J42</f>
        <v>0</v>
      </c>
      <c r="C42" s="22">
        <f t="shared" si="13"/>
        <v>0</v>
      </c>
      <c r="D42" s="22">
        <f t="shared" ref="D42:K42" si="14">SUM(D43:D45)</f>
        <v>0</v>
      </c>
      <c r="E42" s="22">
        <f t="shared" si="14"/>
        <v>0</v>
      </c>
      <c r="F42" s="22">
        <f t="shared" si="14"/>
        <v>0</v>
      </c>
      <c r="G42" s="22">
        <f t="shared" si="14"/>
        <v>0</v>
      </c>
      <c r="H42" s="22">
        <f t="shared" si="14"/>
        <v>0</v>
      </c>
      <c r="I42" s="22">
        <f t="shared" si="14"/>
        <v>0</v>
      </c>
      <c r="J42" s="22">
        <f t="shared" si="14"/>
        <v>0</v>
      </c>
      <c r="K42" s="22">
        <f t="shared" si="14"/>
        <v>0</v>
      </c>
      <c r="L42" s="23" t="str">
        <f>IF(C42&gt;0,FIXED(C42/B42*100,2),"")</f>
        <v/>
      </c>
      <c r="N42" s="31"/>
      <c r="O42" s="35"/>
    </row>
    <row r="43" spans="1:15">
      <c r="A43" s="24" t="s">
        <v>17</v>
      </c>
      <c r="B43" s="25">
        <f t="shared" si="13"/>
        <v>0</v>
      </c>
      <c r="C43" s="25">
        <f t="shared" si="13"/>
        <v>0</v>
      </c>
      <c r="D43" s="25">
        <f>+D136+D167</f>
        <v>0</v>
      </c>
      <c r="E43" s="25">
        <f t="shared" ref="E43:K43" si="15">+E136+E167</f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ref="L43:L60" si="16">IF(C43&gt;0,FIXED(C43/B43*100,2),"")</f>
        <v/>
      </c>
      <c r="N43" s="31"/>
      <c r="O43" s="35"/>
    </row>
    <row r="44" spans="1:15">
      <c r="A44" s="24" t="s">
        <v>18</v>
      </c>
      <c r="B44" s="25">
        <f t="shared" si="13"/>
        <v>0</v>
      </c>
      <c r="C44" s="25">
        <f t="shared" si="13"/>
        <v>0</v>
      </c>
      <c r="D44" s="25">
        <f>+D137+D168</f>
        <v>0</v>
      </c>
      <c r="E44" s="25">
        <f t="shared" ref="E44:K45" si="17">+E137+E168</f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6"/>
        <v/>
      </c>
      <c r="N44" s="31"/>
      <c r="O44" s="35"/>
    </row>
    <row r="45" spans="1:15">
      <c r="A45" s="24" t="s">
        <v>140</v>
      </c>
      <c r="B45" s="25">
        <f t="shared" si="13"/>
        <v>0</v>
      </c>
      <c r="C45" s="25">
        <f t="shared" si="13"/>
        <v>0</v>
      </c>
      <c r="D45" s="25">
        <f>+D138+D169</f>
        <v>0</v>
      </c>
      <c r="E45" s="25">
        <f t="shared" si="17"/>
        <v>0</v>
      </c>
      <c r="F45" s="25">
        <f t="shared" si="17"/>
        <v>0</v>
      </c>
      <c r="G45" s="25">
        <f t="shared" si="17"/>
        <v>0</v>
      </c>
      <c r="H45" s="25">
        <f t="shared" si="17"/>
        <v>0</v>
      </c>
      <c r="I45" s="25">
        <f t="shared" si="17"/>
        <v>0</v>
      </c>
      <c r="J45" s="25">
        <f t="shared" si="17"/>
        <v>0</v>
      </c>
      <c r="K45" s="25">
        <f t="shared" si="17"/>
        <v>0</v>
      </c>
      <c r="L45" s="37" t="str">
        <f t="shared" si="16"/>
        <v/>
      </c>
      <c r="N45" s="31"/>
      <c r="O45" s="35"/>
    </row>
    <row r="46" spans="1:15">
      <c r="A46" s="21" t="s">
        <v>19</v>
      </c>
      <c r="B46" s="22">
        <f t="shared" si="13"/>
        <v>0</v>
      </c>
      <c r="C46" s="22">
        <f t="shared" si="13"/>
        <v>0</v>
      </c>
      <c r="D46" s="22">
        <f t="shared" ref="D46:K46" si="18">+D47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20</v>
      </c>
      <c r="B47" s="22">
        <f t="shared" si="13"/>
        <v>0</v>
      </c>
      <c r="C47" s="22">
        <f t="shared" si="13"/>
        <v>0</v>
      </c>
      <c r="D47" s="22">
        <f t="shared" ref="D47:K47" si="19">+D48+D51+D52+D55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1" t="s">
        <v>21</v>
      </c>
      <c r="B48" s="22">
        <f t="shared" si="13"/>
        <v>0</v>
      </c>
      <c r="C48" s="22">
        <f t="shared" si="13"/>
        <v>0</v>
      </c>
      <c r="D48" s="22">
        <f t="shared" ref="D48:K48" si="20">+D49+D50</f>
        <v>0</v>
      </c>
      <c r="E48" s="22">
        <f t="shared" si="20"/>
        <v>0</v>
      </c>
      <c r="F48" s="22">
        <f t="shared" si="20"/>
        <v>0</v>
      </c>
      <c r="G48" s="22">
        <f t="shared" si="20"/>
        <v>0</v>
      </c>
      <c r="H48" s="22">
        <f t="shared" si="20"/>
        <v>0</v>
      </c>
      <c r="I48" s="22">
        <f t="shared" si="20"/>
        <v>0</v>
      </c>
      <c r="J48" s="22">
        <f t="shared" si="20"/>
        <v>0</v>
      </c>
      <c r="K48" s="22">
        <f t="shared" si="20"/>
        <v>0</v>
      </c>
      <c r="L48" s="23" t="str">
        <f t="shared" si="16"/>
        <v/>
      </c>
      <c r="N48" s="31"/>
      <c r="O48" s="35"/>
    </row>
    <row r="49" spans="1:15">
      <c r="A49" s="24" t="s">
        <v>22</v>
      </c>
      <c r="B49" s="25">
        <f t="shared" si="13"/>
        <v>0</v>
      </c>
      <c r="C49" s="25">
        <f t="shared" si="13"/>
        <v>0</v>
      </c>
      <c r="D49" s="25">
        <f t="shared" ref="D49:K51" si="21">+D142+D173</f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6"/>
        <v/>
      </c>
      <c r="N49" s="31"/>
      <c r="O49" s="35"/>
    </row>
    <row r="50" spans="1:15">
      <c r="A50" s="26" t="s">
        <v>23</v>
      </c>
      <c r="B50" s="25">
        <f t="shared" si="13"/>
        <v>0</v>
      </c>
      <c r="C50" s="25">
        <f t="shared" si="13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>
      <c r="A51" s="24" t="s">
        <v>141</v>
      </c>
      <c r="B51" s="25">
        <f t="shared" si="13"/>
        <v>0</v>
      </c>
      <c r="C51" s="25">
        <f t="shared" si="13"/>
        <v>0</v>
      </c>
      <c r="D51" s="25">
        <f t="shared" si="21"/>
        <v>0</v>
      </c>
      <c r="E51" s="25">
        <f t="shared" si="21"/>
        <v>0</v>
      </c>
      <c r="F51" s="25">
        <f t="shared" si="21"/>
        <v>0</v>
      </c>
      <c r="G51" s="25">
        <f t="shared" si="21"/>
        <v>0</v>
      </c>
      <c r="H51" s="25">
        <f t="shared" si="21"/>
        <v>0</v>
      </c>
      <c r="I51" s="25">
        <f t="shared" si="21"/>
        <v>0</v>
      </c>
      <c r="J51" s="25">
        <f t="shared" si="21"/>
        <v>0</v>
      </c>
      <c r="K51" s="25">
        <f t="shared" si="21"/>
        <v>0</v>
      </c>
      <c r="L51" s="37" t="str">
        <f t="shared" si="16"/>
        <v/>
      </c>
      <c r="N51" s="31"/>
      <c r="O51" s="35"/>
    </row>
    <row r="52" spans="1:15">
      <c r="A52" s="21" t="s">
        <v>24</v>
      </c>
      <c r="B52" s="22">
        <f t="shared" si="13"/>
        <v>0</v>
      </c>
      <c r="C52" s="22">
        <f t="shared" si="13"/>
        <v>0</v>
      </c>
      <c r="D52" s="22">
        <f t="shared" ref="D52:K52" si="22">+D53+D54</f>
        <v>0</v>
      </c>
      <c r="E52" s="22">
        <f t="shared" si="22"/>
        <v>0</v>
      </c>
      <c r="F52" s="22">
        <f t="shared" si="22"/>
        <v>0</v>
      </c>
      <c r="G52" s="22">
        <f t="shared" si="22"/>
        <v>0</v>
      </c>
      <c r="H52" s="22">
        <f t="shared" si="22"/>
        <v>0</v>
      </c>
      <c r="I52" s="22">
        <f t="shared" si="22"/>
        <v>0</v>
      </c>
      <c r="J52" s="22">
        <f t="shared" si="22"/>
        <v>0</v>
      </c>
      <c r="K52" s="22">
        <f t="shared" si="22"/>
        <v>0</v>
      </c>
      <c r="L52" s="23" t="str">
        <f t="shared" si="16"/>
        <v/>
      </c>
      <c r="N52" s="31"/>
      <c r="O52" s="35"/>
    </row>
    <row r="53" spans="1:15">
      <c r="A53" s="28" t="s">
        <v>25</v>
      </c>
      <c r="B53" s="25">
        <f t="shared" si="13"/>
        <v>0</v>
      </c>
      <c r="C53" s="25">
        <f t="shared" si="13"/>
        <v>0</v>
      </c>
      <c r="D53" s="25">
        <f t="shared" ref="D53:K54" si="23">+D146+D177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>
      <c r="A54" s="28" t="s">
        <v>26</v>
      </c>
      <c r="B54" s="25">
        <f t="shared" si="13"/>
        <v>0</v>
      </c>
      <c r="C54" s="25">
        <f t="shared" si="13"/>
        <v>0</v>
      </c>
      <c r="D54" s="25">
        <f t="shared" si="23"/>
        <v>0</v>
      </c>
      <c r="E54" s="25">
        <f t="shared" si="23"/>
        <v>0</v>
      </c>
      <c r="F54" s="25">
        <f t="shared" si="23"/>
        <v>0</v>
      </c>
      <c r="G54" s="25">
        <f t="shared" si="23"/>
        <v>0</v>
      </c>
      <c r="H54" s="25">
        <f t="shared" si="23"/>
        <v>0</v>
      </c>
      <c r="I54" s="25">
        <f t="shared" si="23"/>
        <v>0</v>
      </c>
      <c r="J54" s="25">
        <f t="shared" si="23"/>
        <v>0</v>
      </c>
      <c r="K54" s="25">
        <f t="shared" si="23"/>
        <v>0</v>
      </c>
      <c r="L54" s="37" t="str">
        <f t="shared" si="16"/>
        <v/>
      </c>
      <c r="N54" s="31"/>
      <c r="O54" s="35"/>
    </row>
    <row r="55" spans="1:15">
      <c r="A55" s="21" t="s">
        <v>27</v>
      </c>
      <c r="B55" s="22">
        <f t="shared" si="13"/>
        <v>0</v>
      </c>
      <c r="C55" s="22">
        <f t="shared" si="13"/>
        <v>0</v>
      </c>
      <c r="D55" s="22">
        <f t="shared" ref="D55:K55" si="24">SUM(D56:D59)</f>
        <v>0</v>
      </c>
      <c r="E55" s="22">
        <f t="shared" si="24"/>
        <v>0</v>
      </c>
      <c r="F55" s="22">
        <f t="shared" si="24"/>
        <v>0</v>
      </c>
      <c r="G55" s="22">
        <f t="shared" si="24"/>
        <v>0</v>
      </c>
      <c r="H55" s="22">
        <f t="shared" si="24"/>
        <v>0</v>
      </c>
      <c r="I55" s="22">
        <f t="shared" si="24"/>
        <v>0</v>
      </c>
      <c r="J55" s="22">
        <f t="shared" si="24"/>
        <v>0</v>
      </c>
      <c r="K55" s="22">
        <f t="shared" si="24"/>
        <v>0</v>
      </c>
      <c r="L55" s="23" t="str">
        <f t="shared" si="16"/>
        <v/>
      </c>
      <c r="N55" s="31"/>
      <c r="O55" s="35"/>
    </row>
    <row r="56" spans="1:15">
      <c r="A56" s="28" t="s">
        <v>28</v>
      </c>
      <c r="B56" s="25">
        <f t="shared" si="13"/>
        <v>0</v>
      </c>
      <c r="C56" s="25">
        <f t="shared" si="13"/>
        <v>0</v>
      </c>
      <c r="D56" s="25">
        <f t="shared" ref="D56:K59" si="25">+D149+D180</f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>
      <c r="A57" s="28" t="s">
        <v>29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>
      <c r="A58" s="28" t="s">
        <v>30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7" t="str">
        <f t="shared" si="16"/>
        <v/>
      </c>
      <c r="N58" s="31"/>
      <c r="O58" s="35"/>
    </row>
    <row r="59" spans="1:15" ht="19.5" thickBot="1">
      <c r="A59" s="28" t="s">
        <v>31</v>
      </c>
      <c r="B59" s="25">
        <f t="shared" si="13"/>
        <v>0</v>
      </c>
      <c r="C59" s="25">
        <f t="shared" si="13"/>
        <v>0</v>
      </c>
      <c r="D59" s="25">
        <f t="shared" si="25"/>
        <v>0</v>
      </c>
      <c r="E59" s="25">
        <f t="shared" si="25"/>
        <v>0</v>
      </c>
      <c r="F59" s="25">
        <f t="shared" si="25"/>
        <v>0</v>
      </c>
      <c r="G59" s="25">
        <f t="shared" si="25"/>
        <v>0</v>
      </c>
      <c r="H59" s="25">
        <f t="shared" si="25"/>
        <v>0</v>
      </c>
      <c r="I59" s="25">
        <f t="shared" si="25"/>
        <v>0</v>
      </c>
      <c r="J59" s="25">
        <f t="shared" si="25"/>
        <v>0</v>
      </c>
      <c r="K59" s="25">
        <f t="shared" si="25"/>
        <v>0</v>
      </c>
      <c r="L59" s="38" t="str">
        <f t="shared" si="16"/>
        <v/>
      </c>
      <c r="N59" s="31"/>
      <c r="O59" s="35"/>
    </row>
    <row r="60" spans="1:15">
      <c r="A60" s="29" t="s">
        <v>32</v>
      </c>
      <c r="B60" s="30">
        <f t="shared" ref="B60:K60" si="26">+B47+B42</f>
        <v>0</v>
      </c>
      <c r="C60" s="30">
        <f t="shared" si="26"/>
        <v>0</v>
      </c>
      <c r="D60" s="30">
        <f t="shared" si="26"/>
        <v>0</v>
      </c>
      <c r="E60" s="30">
        <f t="shared" si="26"/>
        <v>0</v>
      </c>
      <c r="F60" s="30">
        <f t="shared" si="26"/>
        <v>0</v>
      </c>
      <c r="G60" s="30">
        <f t="shared" si="26"/>
        <v>0</v>
      </c>
      <c r="H60" s="30">
        <f t="shared" si="26"/>
        <v>0</v>
      </c>
      <c r="I60" s="30">
        <f t="shared" si="26"/>
        <v>0</v>
      </c>
      <c r="J60" s="30">
        <f t="shared" si="26"/>
        <v>0</v>
      </c>
      <c r="K60" s="30">
        <f t="shared" si="26"/>
        <v>0</v>
      </c>
      <c r="L60" s="39" t="str">
        <f t="shared" si="16"/>
        <v/>
      </c>
      <c r="N60" s="31"/>
      <c r="O60" s="35"/>
    </row>
    <row r="61" spans="1:15">
      <c r="N61" s="31"/>
      <c r="O61" s="35"/>
    </row>
    <row r="62" spans="1:15">
      <c r="N62" s="31"/>
      <c r="O62" s="35"/>
    </row>
    <row r="63" spans="1:15">
      <c r="A63" s="1"/>
      <c r="B63" s="1"/>
      <c r="C63" s="1"/>
      <c r="D63" s="1"/>
      <c r="E63" s="1"/>
      <c r="F63" s="1"/>
      <c r="G63" s="1"/>
      <c r="H63" s="1"/>
      <c r="I63" s="1"/>
      <c r="J63" s="2"/>
      <c r="K63" s="153" t="s">
        <v>0</v>
      </c>
      <c r="L63" s="153"/>
      <c r="N63" s="31"/>
      <c r="O63" s="35"/>
    </row>
    <row r="64" spans="1:15">
      <c r="A64" s="154" t="s">
        <v>142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N64" s="31"/>
      <c r="O64" s="35"/>
    </row>
    <row r="65" spans="1:15">
      <c r="A65" s="3"/>
      <c r="B65" s="3"/>
      <c r="C65" s="3"/>
      <c r="D65" s="3"/>
      <c r="E65" s="3"/>
      <c r="F65" s="3"/>
      <c r="G65" s="3"/>
      <c r="H65" s="3"/>
      <c r="I65" s="3"/>
      <c r="J65" s="3"/>
      <c r="K65" s="155" t="s">
        <v>1</v>
      </c>
      <c r="L65" s="155"/>
      <c r="N65" s="31"/>
      <c r="O65" s="35"/>
    </row>
    <row r="66" spans="1:15">
      <c r="A66" s="156" t="s">
        <v>35</v>
      </c>
      <c r="B66" s="156"/>
      <c r="C66" s="156"/>
      <c r="D66" s="156"/>
      <c r="E66" s="157" t="s">
        <v>2</v>
      </c>
      <c r="F66" s="157"/>
      <c r="G66" s="157"/>
      <c r="H66" s="157"/>
      <c r="I66" s="157"/>
      <c r="J66" s="157"/>
      <c r="K66" s="157"/>
      <c r="L66" s="158"/>
      <c r="N66" s="31"/>
      <c r="O66" s="35"/>
    </row>
    <row r="67" spans="1:15">
      <c r="A67" s="159" t="s">
        <v>144</v>
      </c>
      <c r="B67" s="160"/>
      <c r="C67" s="160"/>
      <c r="D67" s="161"/>
      <c r="E67" s="176" t="s">
        <v>3</v>
      </c>
      <c r="F67" s="176"/>
      <c r="G67" s="176"/>
      <c r="H67" s="148"/>
      <c r="I67" s="148"/>
      <c r="J67" s="148"/>
      <c r="K67" s="148"/>
      <c r="L67" s="5"/>
      <c r="N67" s="31"/>
      <c r="O67" s="35"/>
    </row>
    <row r="68" spans="1:15">
      <c r="A68" s="6"/>
      <c r="B68" s="7"/>
      <c r="C68" s="7"/>
      <c r="D68" s="8"/>
      <c r="E68" s="177" t="s">
        <v>4</v>
      </c>
      <c r="F68" s="177"/>
      <c r="G68" s="177"/>
      <c r="H68" s="9"/>
      <c r="I68" s="9"/>
      <c r="J68" s="9"/>
      <c r="K68" s="9"/>
      <c r="L68" s="10"/>
      <c r="N68" s="31"/>
      <c r="O68" s="35"/>
    </row>
    <row r="69" spans="1:15">
      <c r="A69" s="11"/>
      <c r="B69" s="12"/>
      <c r="C69" s="12"/>
      <c r="D69" s="12"/>
      <c r="E69" s="13"/>
      <c r="F69" s="13"/>
      <c r="G69" s="13"/>
      <c r="H69" s="14"/>
      <c r="I69" s="14"/>
      <c r="J69" s="14"/>
      <c r="K69" s="14"/>
      <c r="L69" s="15"/>
      <c r="N69" s="31"/>
      <c r="O69" s="35"/>
    </row>
    <row r="70" spans="1:15">
      <c r="A70" s="7" t="s">
        <v>5</v>
      </c>
      <c r="B70" s="7"/>
      <c r="C70" s="7"/>
      <c r="D70" s="7"/>
      <c r="E70" s="9"/>
      <c r="F70" s="9"/>
      <c r="G70" s="9"/>
      <c r="H70" s="9"/>
      <c r="I70" s="9"/>
      <c r="J70" s="9"/>
      <c r="K70" s="9"/>
      <c r="L70" s="9"/>
      <c r="N70" s="31"/>
      <c r="O70" s="35"/>
    </row>
    <row r="71" spans="1:15">
      <c r="A71" s="16" t="s">
        <v>6</v>
      </c>
      <c r="B71" s="151" t="s">
        <v>7</v>
      </c>
      <c r="C71" s="152"/>
      <c r="D71" s="151" t="s">
        <v>8</v>
      </c>
      <c r="E71" s="152"/>
      <c r="F71" s="151" t="s">
        <v>9</v>
      </c>
      <c r="G71" s="152"/>
      <c r="H71" s="151" t="s">
        <v>10</v>
      </c>
      <c r="I71" s="152"/>
      <c r="J71" s="151" t="s">
        <v>11</v>
      </c>
      <c r="K71" s="152"/>
      <c r="L71" s="17" t="s">
        <v>12</v>
      </c>
      <c r="N71" s="31"/>
      <c r="O71" s="35"/>
    </row>
    <row r="72" spans="1:15">
      <c r="A72" s="18"/>
      <c r="B72" s="19" t="s">
        <v>13</v>
      </c>
      <c r="C72" s="19" t="s">
        <v>14</v>
      </c>
      <c r="D72" s="19" t="s">
        <v>13</v>
      </c>
      <c r="E72" s="19" t="s">
        <v>14</v>
      </c>
      <c r="F72" s="19" t="s">
        <v>13</v>
      </c>
      <c r="G72" s="19" t="s">
        <v>14</v>
      </c>
      <c r="H72" s="19" t="s">
        <v>13</v>
      </c>
      <c r="I72" s="19" t="s">
        <v>14</v>
      </c>
      <c r="J72" s="19" t="s">
        <v>13</v>
      </c>
      <c r="K72" s="19" t="s">
        <v>14</v>
      </c>
      <c r="L72" s="20" t="s">
        <v>15</v>
      </c>
      <c r="N72" s="31"/>
      <c r="O72" s="35"/>
    </row>
    <row r="73" spans="1:15">
      <c r="A73" s="21" t="s">
        <v>16</v>
      </c>
      <c r="B73" s="22">
        <f t="shared" ref="B73:C90" si="27">+D73+F73+H73+J73</f>
        <v>0</v>
      </c>
      <c r="C73" s="22">
        <f t="shared" si="27"/>
        <v>0</v>
      </c>
      <c r="D73" s="22">
        <f t="shared" ref="D73:K73" si="28">SUM(D74:D76)</f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0</v>
      </c>
      <c r="K73" s="22">
        <f t="shared" si="28"/>
        <v>0</v>
      </c>
      <c r="L73" s="23" t="str">
        <f>IF(C73&gt;0,FIXED(C73/B73*100,2),"")</f>
        <v/>
      </c>
      <c r="N73" s="31"/>
      <c r="O73" s="35"/>
    </row>
    <row r="74" spans="1:15">
      <c r="A74" s="24" t="s">
        <v>17</v>
      </c>
      <c r="B74" s="25">
        <f t="shared" si="27"/>
        <v>0</v>
      </c>
      <c r="C74" s="25">
        <f t="shared" si="27"/>
        <v>0</v>
      </c>
      <c r="D74" s="25">
        <f>+D198+D260</f>
        <v>0</v>
      </c>
      <c r="E74" s="25">
        <f t="shared" ref="E74:K74" si="29">+E198+E260</f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ref="L74:L91" si="30">IF(C74&gt;0,FIXED(C74/B74*100,2),"")</f>
        <v/>
      </c>
      <c r="N74" s="31"/>
      <c r="O74" s="35"/>
    </row>
    <row r="75" spans="1:15">
      <c r="A75" s="24" t="s">
        <v>18</v>
      </c>
      <c r="B75" s="25">
        <f t="shared" si="27"/>
        <v>0</v>
      </c>
      <c r="C75" s="25">
        <f t="shared" si="27"/>
        <v>0</v>
      </c>
      <c r="D75" s="25">
        <f>+D199+D261</f>
        <v>0</v>
      </c>
      <c r="E75" s="25">
        <f t="shared" ref="E75:K76" si="31">+E199+E261</f>
        <v>0</v>
      </c>
      <c r="F75" s="25">
        <f t="shared" si="31"/>
        <v>0</v>
      </c>
      <c r="G75" s="25">
        <f t="shared" si="31"/>
        <v>0</v>
      </c>
      <c r="H75" s="25">
        <f t="shared" si="31"/>
        <v>0</v>
      </c>
      <c r="I75" s="25">
        <f t="shared" si="31"/>
        <v>0</v>
      </c>
      <c r="J75" s="25">
        <f t="shared" si="31"/>
        <v>0</v>
      </c>
      <c r="K75" s="25">
        <f t="shared" si="31"/>
        <v>0</v>
      </c>
      <c r="L75" s="37" t="str">
        <f t="shared" si="30"/>
        <v/>
      </c>
      <c r="N75" s="31"/>
      <c r="O75" s="35"/>
    </row>
    <row r="76" spans="1:15">
      <c r="A76" s="24" t="s">
        <v>140</v>
      </c>
      <c r="B76" s="25">
        <f t="shared" si="27"/>
        <v>0</v>
      </c>
      <c r="C76" s="25">
        <f t="shared" si="27"/>
        <v>0</v>
      </c>
      <c r="D76" s="25">
        <f>+D200+D262</f>
        <v>0</v>
      </c>
      <c r="E76" s="25">
        <f t="shared" si="31"/>
        <v>0</v>
      </c>
      <c r="F76" s="25">
        <f t="shared" si="31"/>
        <v>0</v>
      </c>
      <c r="G76" s="25">
        <f t="shared" si="31"/>
        <v>0</v>
      </c>
      <c r="H76" s="25">
        <f t="shared" si="31"/>
        <v>0</v>
      </c>
      <c r="I76" s="25">
        <f t="shared" si="31"/>
        <v>0</v>
      </c>
      <c r="J76" s="25">
        <f t="shared" si="31"/>
        <v>0</v>
      </c>
      <c r="K76" s="25">
        <f t="shared" si="31"/>
        <v>0</v>
      </c>
      <c r="L76" s="37" t="str">
        <f t="shared" si="30"/>
        <v/>
      </c>
      <c r="N76" s="31"/>
      <c r="O76" s="35"/>
    </row>
    <row r="77" spans="1:15">
      <c r="A77" s="21" t="s">
        <v>19</v>
      </c>
      <c r="B77" s="22">
        <f t="shared" si="27"/>
        <v>0</v>
      </c>
      <c r="C77" s="22">
        <f t="shared" si="27"/>
        <v>0</v>
      </c>
      <c r="D77" s="22">
        <f t="shared" ref="D77:K77" si="32">+D78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30"/>
        <v/>
      </c>
      <c r="N77" s="31"/>
      <c r="O77" s="35"/>
    </row>
    <row r="78" spans="1:15">
      <c r="A78" s="21" t="s">
        <v>20</v>
      </c>
      <c r="B78" s="22">
        <f t="shared" si="27"/>
        <v>0</v>
      </c>
      <c r="C78" s="22">
        <f t="shared" si="27"/>
        <v>0</v>
      </c>
      <c r="D78" s="22">
        <f t="shared" ref="D78:K78" si="33">+D79+D82+D83+D86</f>
        <v>0</v>
      </c>
      <c r="E78" s="22">
        <f t="shared" si="33"/>
        <v>0</v>
      </c>
      <c r="F78" s="22">
        <f t="shared" si="33"/>
        <v>0</v>
      </c>
      <c r="G78" s="22">
        <f t="shared" si="33"/>
        <v>0</v>
      </c>
      <c r="H78" s="22">
        <f t="shared" si="33"/>
        <v>0</v>
      </c>
      <c r="I78" s="22">
        <f t="shared" si="33"/>
        <v>0</v>
      </c>
      <c r="J78" s="22">
        <f t="shared" si="33"/>
        <v>0</v>
      </c>
      <c r="K78" s="22">
        <f t="shared" si="33"/>
        <v>0</v>
      </c>
      <c r="L78" s="23" t="str">
        <f t="shared" si="30"/>
        <v/>
      </c>
      <c r="N78" s="31"/>
      <c r="O78" s="35"/>
    </row>
    <row r="79" spans="1:15">
      <c r="A79" s="21" t="s">
        <v>21</v>
      </c>
      <c r="B79" s="22">
        <f t="shared" si="27"/>
        <v>0</v>
      </c>
      <c r="C79" s="22">
        <f t="shared" si="27"/>
        <v>0</v>
      </c>
      <c r="D79" s="22">
        <f t="shared" ref="D79:K79" si="34">+D80+D81</f>
        <v>0</v>
      </c>
      <c r="E79" s="22">
        <f t="shared" si="34"/>
        <v>0</v>
      </c>
      <c r="F79" s="22">
        <f t="shared" si="34"/>
        <v>0</v>
      </c>
      <c r="G79" s="22">
        <f t="shared" si="34"/>
        <v>0</v>
      </c>
      <c r="H79" s="22">
        <f t="shared" si="34"/>
        <v>0</v>
      </c>
      <c r="I79" s="22">
        <f t="shared" si="34"/>
        <v>0</v>
      </c>
      <c r="J79" s="22">
        <f t="shared" si="34"/>
        <v>0</v>
      </c>
      <c r="K79" s="22">
        <f t="shared" si="34"/>
        <v>0</v>
      </c>
      <c r="L79" s="23" t="str">
        <f t="shared" si="30"/>
        <v/>
      </c>
      <c r="N79" s="31"/>
      <c r="O79" s="35"/>
    </row>
    <row r="80" spans="1:15">
      <c r="A80" s="24" t="s">
        <v>22</v>
      </c>
      <c r="B80" s="25">
        <f t="shared" si="27"/>
        <v>0</v>
      </c>
      <c r="C80" s="25">
        <f t="shared" si="27"/>
        <v>0</v>
      </c>
      <c r="D80" s="25">
        <f t="shared" ref="D80:K82" si="35">+D204+D266</f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0"/>
        <v/>
      </c>
      <c r="N80" s="31"/>
      <c r="O80" s="35"/>
    </row>
    <row r="81" spans="1:15">
      <c r="A81" s="26" t="s">
        <v>23</v>
      </c>
      <c r="B81" s="25">
        <f t="shared" si="27"/>
        <v>0</v>
      </c>
      <c r="C81" s="25">
        <f t="shared" si="27"/>
        <v>0</v>
      </c>
      <c r="D81" s="25">
        <f t="shared" si="35"/>
        <v>0</v>
      </c>
      <c r="E81" s="25">
        <f t="shared" si="35"/>
        <v>0</v>
      </c>
      <c r="F81" s="25">
        <f t="shared" si="35"/>
        <v>0</v>
      </c>
      <c r="G81" s="25">
        <f t="shared" si="35"/>
        <v>0</v>
      </c>
      <c r="H81" s="25">
        <f t="shared" si="35"/>
        <v>0</v>
      </c>
      <c r="I81" s="25">
        <f t="shared" si="35"/>
        <v>0</v>
      </c>
      <c r="J81" s="25">
        <f t="shared" si="35"/>
        <v>0</v>
      </c>
      <c r="K81" s="25">
        <f t="shared" si="35"/>
        <v>0</v>
      </c>
      <c r="L81" s="37" t="str">
        <f t="shared" si="30"/>
        <v/>
      </c>
      <c r="N81" s="31"/>
      <c r="O81" s="35"/>
    </row>
    <row r="82" spans="1:15">
      <c r="A82" s="24" t="s">
        <v>141</v>
      </c>
      <c r="B82" s="25">
        <f t="shared" si="27"/>
        <v>0</v>
      </c>
      <c r="C82" s="25">
        <f t="shared" si="27"/>
        <v>0</v>
      </c>
      <c r="D82" s="25">
        <f t="shared" si="35"/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30"/>
        <v/>
      </c>
      <c r="N82" s="31"/>
      <c r="O82" s="35"/>
    </row>
    <row r="83" spans="1:15">
      <c r="A83" s="21" t="s">
        <v>24</v>
      </c>
      <c r="B83" s="22">
        <f t="shared" si="27"/>
        <v>0</v>
      </c>
      <c r="C83" s="22">
        <f t="shared" si="27"/>
        <v>0</v>
      </c>
      <c r="D83" s="22">
        <f t="shared" ref="D83:K83" si="36">+D84+D85</f>
        <v>0</v>
      </c>
      <c r="E83" s="22">
        <f t="shared" si="36"/>
        <v>0</v>
      </c>
      <c r="F83" s="22">
        <f t="shared" si="36"/>
        <v>0</v>
      </c>
      <c r="G83" s="22">
        <f t="shared" si="36"/>
        <v>0</v>
      </c>
      <c r="H83" s="22">
        <f t="shared" si="36"/>
        <v>0</v>
      </c>
      <c r="I83" s="22">
        <f t="shared" si="36"/>
        <v>0</v>
      </c>
      <c r="J83" s="22">
        <f t="shared" si="36"/>
        <v>0</v>
      </c>
      <c r="K83" s="22">
        <f t="shared" si="36"/>
        <v>0</v>
      </c>
      <c r="L83" s="23" t="str">
        <f t="shared" si="30"/>
        <v/>
      </c>
      <c r="N83" s="31"/>
      <c r="O83" s="35"/>
    </row>
    <row r="84" spans="1:15">
      <c r="A84" s="28" t="s">
        <v>25</v>
      </c>
      <c r="B84" s="25">
        <f t="shared" si="27"/>
        <v>0</v>
      </c>
      <c r="C84" s="25">
        <f t="shared" si="27"/>
        <v>0</v>
      </c>
      <c r="D84" s="25">
        <f t="shared" ref="D84:K85" si="37">+D208+D270</f>
        <v>0</v>
      </c>
      <c r="E84" s="25">
        <f t="shared" si="37"/>
        <v>0</v>
      </c>
      <c r="F84" s="25">
        <f t="shared" si="37"/>
        <v>0</v>
      </c>
      <c r="G84" s="25">
        <f t="shared" si="37"/>
        <v>0</v>
      </c>
      <c r="H84" s="25">
        <f t="shared" si="37"/>
        <v>0</v>
      </c>
      <c r="I84" s="25">
        <f t="shared" si="37"/>
        <v>0</v>
      </c>
      <c r="J84" s="25">
        <f t="shared" si="37"/>
        <v>0</v>
      </c>
      <c r="K84" s="25">
        <f t="shared" si="37"/>
        <v>0</v>
      </c>
      <c r="L84" s="37" t="str">
        <f t="shared" si="30"/>
        <v/>
      </c>
      <c r="N84" s="31"/>
      <c r="O84" s="35"/>
    </row>
    <row r="85" spans="1:15">
      <c r="A85" s="28" t="s">
        <v>26</v>
      </c>
      <c r="B85" s="25">
        <f t="shared" si="27"/>
        <v>0</v>
      </c>
      <c r="C85" s="25">
        <f t="shared" si="27"/>
        <v>0</v>
      </c>
      <c r="D85" s="25">
        <f t="shared" si="37"/>
        <v>0</v>
      </c>
      <c r="E85" s="25">
        <f t="shared" si="37"/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30"/>
        <v/>
      </c>
      <c r="N85" s="31"/>
      <c r="O85" s="35"/>
    </row>
    <row r="86" spans="1:15">
      <c r="A86" s="21" t="s">
        <v>27</v>
      </c>
      <c r="B86" s="22">
        <f t="shared" si="27"/>
        <v>0</v>
      </c>
      <c r="C86" s="22">
        <f t="shared" si="27"/>
        <v>0</v>
      </c>
      <c r="D86" s="22">
        <f t="shared" ref="D86:K86" si="38">SUM(D87:D90)</f>
        <v>0</v>
      </c>
      <c r="E86" s="22">
        <f t="shared" si="38"/>
        <v>0</v>
      </c>
      <c r="F86" s="22">
        <f t="shared" si="38"/>
        <v>0</v>
      </c>
      <c r="G86" s="22">
        <f t="shared" si="38"/>
        <v>0</v>
      </c>
      <c r="H86" s="22">
        <f t="shared" si="38"/>
        <v>0</v>
      </c>
      <c r="I86" s="22">
        <f t="shared" si="38"/>
        <v>0</v>
      </c>
      <c r="J86" s="22">
        <f t="shared" si="38"/>
        <v>0</v>
      </c>
      <c r="K86" s="22">
        <f t="shared" si="38"/>
        <v>0</v>
      </c>
      <c r="L86" s="23" t="str">
        <f t="shared" si="30"/>
        <v/>
      </c>
      <c r="N86" s="31"/>
      <c r="O86" s="35"/>
    </row>
    <row r="87" spans="1:15">
      <c r="A87" s="28" t="s">
        <v>28</v>
      </c>
      <c r="B87" s="25">
        <f t="shared" si="27"/>
        <v>0</v>
      </c>
      <c r="C87" s="25">
        <f t="shared" si="27"/>
        <v>0</v>
      </c>
      <c r="D87" s="25">
        <f t="shared" ref="D87:K90" si="39">+D211+D273</f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0"/>
        <v/>
      </c>
      <c r="N87" s="31"/>
      <c r="O87" s="35"/>
    </row>
    <row r="88" spans="1:15">
      <c r="A88" s="28" t="s">
        <v>29</v>
      </c>
      <c r="B88" s="25">
        <f t="shared" si="27"/>
        <v>0</v>
      </c>
      <c r="C88" s="25">
        <f t="shared" si="27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7" t="str">
        <f t="shared" si="30"/>
        <v/>
      </c>
      <c r="N88" s="31"/>
      <c r="O88" s="35"/>
    </row>
    <row r="89" spans="1:15">
      <c r="A89" s="28" t="s">
        <v>30</v>
      </c>
      <c r="B89" s="25">
        <f t="shared" si="27"/>
        <v>0</v>
      </c>
      <c r="C89" s="25">
        <f t="shared" si="27"/>
        <v>0</v>
      </c>
      <c r="D89" s="25">
        <f t="shared" si="39"/>
        <v>0</v>
      </c>
      <c r="E89" s="25">
        <f t="shared" si="39"/>
        <v>0</v>
      </c>
      <c r="F89" s="25">
        <f t="shared" si="39"/>
        <v>0</v>
      </c>
      <c r="G89" s="25">
        <f t="shared" si="39"/>
        <v>0</v>
      </c>
      <c r="H89" s="25">
        <f t="shared" si="39"/>
        <v>0</v>
      </c>
      <c r="I89" s="25">
        <f t="shared" si="39"/>
        <v>0</v>
      </c>
      <c r="J89" s="25">
        <f t="shared" si="39"/>
        <v>0</v>
      </c>
      <c r="K89" s="25">
        <f t="shared" si="39"/>
        <v>0</v>
      </c>
      <c r="L89" s="37" t="str">
        <f t="shared" si="30"/>
        <v/>
      </c>
      <c r="N89" s="31"/>
      <c r="O89" s="35"/>
    </row>
    <row r="90" spans="1:15" ht="19.5" thickBot="1">
      <c r="A90" s="28" t="s">
        <v>31</v>
      </c>
      <c r="B90" s="25">
        <f t="shared" si="27"/>
        <v>0</v>
      </c>
      <c r="C90" s="25">
        <f t="shared" si="27"/>
        <v>0</v>
      </c>
      <c r="D90" s="25">
        <f t="shared" si="39"/>
        <v>0</v>
      </c>
      <c r="E90" s="25">
        <f t="shared" si="39"/>
        <v>0</v>
      </c>
      <c r="F90" s="25">
        <f t="shared" si="39"/>
        <v>0</v>
      </c>
      <c r="G90" s="25">
        <f t="shared" si="39"/>
        <v>0</v>
      </c>
      <c r="H90" s="25">
        <f t="shared" si="39"/>
        <v>0</v>
      </c>
      <c r="I90" s="25">
        <f t="shared" si="39"/>
        <v>0</v>
      </c>
      <c r="J90" s="25">
        <f t="shared" si="39"/>
        <v>0</v>
      </c>
      <c r="K90" s="25">
        <f t="shared" si="39"/>
        <v>0</v>
      </c>
      <c r="L90" s="38" t="str">
        <f t="shared" si="30"/>
        <v/>
      </c>
      <c r="N90" s="31"/>
      <c r="O90" s="35"/>
    </row>
    <row r="91" spans="1:15">
      <c r="A91" s="29" t="s">
        <v>32</v>
      </c>
      <c r="B91" s="30">
        <f t="shared" ref="B91:K91" si="40">+B78+B73</f>
        <v>0</v>
      </c>
      <c r="C91" s="30">
        <f t="shared" si="40"/>
        <v>0</v>
      </c>
      <c r="D91" s="30">
        <f t="shared" si="40"/>
        <v>0</v>
      </c>
      <c r="E91" s="30">
        <f t="shared" si="40"/>
        <v>0</v>
      </c>
      <c r="F91" s="30">
        <f t="shared" si="40"/>
        <v>0</v>
      </c>
      <c r="G91" s="30">
        <f t="shared" si="40"/>
        <v>0</v>
      </c>
      <c r="H91" s="30">
        <f t="shared" si="40"/>
        <v>0</v>
      </c>
      <c r="I91" s="30">
        <f t="shared" si="40"/>
        <v>0</v>
      </c>
      <c r="J91" s="30">
        <f t="shared" si="40"/>
        <v>0</v>
      </c>
      <c r="K91" s="30">
        <f t="shared" si="40"/>
        <v>0</v>
      </c>
      <c r="L91" s="39" t="str">
        <f t="shared" si="30"/>
        <v/>
      </c>
      <c r="N91" s="31"/>
      <c r="O91" s="35"/>
    </row>
    <row r="92" spans="1:15">
      <c r="N92" s="31"/>
      <c r="O92" s="35"/>
    </row>
    <row r="93" spans="1:15">
      <c r="N93" s="31"/>
      <c r="O93" s="35"/>
    </row>
    <row r="94" spans="1:15">
      <c r="A94" s="1"/>
      <c r="B94" s="1"/>
      <c r="C94" s="1"/>
      <c r="D94" s="1"/>
      <c r="E94" s="1"/>
      <c r="F94" s="1"/>
      <c r="G94" s="1"/>
      <c r="H94" s="1"/>
      <c r="I94" s="1"/>
      <c r="J94" s="2"/>
      <c r="K94" s="153" t="s">
        <v>0</v>
      </c>
      <c r="L94" s="153"/>
      <c r="N94" s="31"/>
      <c r="O94" s="35"/>
    </row>
    <row r="95" spans="1:15">
      <c r="A95" s="154" t="s">
        <v>142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N95" s="31"/>
      <c r="O95" s="35"/>
    </row>
    <row r="96" spans="1:15">
      <c r="A96" s="3"/>
      <c r="B96" s="3"/>
      <c r="C96" s="3"/>
      <c r="D96" s="3"/>
      <c r="E96" s="3"/>
      <c r="F96" s="3"/>
      <c r="G96" s="3"/>
      <c r="H96" s="3"/>
      <c r="I96" s="3"/>
      <c r="J96" s="3"/>
      <c r="K96" s="155" t="s">
        <v>1</v>
      </c>
      <c r="L96" s="155"/>
      <c r="N96" s="31"/>
      <c r="O96" s="35"/>
    </row>
    <row r="97" spans="1:15">
      <c r="A97" s="156" t="s">
        <v>44</v>
      </c>
      <c r="B97" s="156"/>
      <c r="C97" s="156"/>
      <c r="D97" s="156"/>
      <c r="E97" s="157" t="s">
        <v>2</v>
      </c>
      <c r="F97" s="157"/>
      <c r="G97" s="157"/>
      <c r="H97" s="157"/>
      <c r="I97" s="157"/>
      <c r="J97" s="157"/>
      <c r="K97" s="157"/>
      <c r="L97" s="158"/>
      <c r="N97" s="31"/>
      <c r="O97" s="35"/>
    </row>
    <row r="98" spans="1:15">
      <c r="A98" s="159" t="s">
        <v>144</v>
      </c>
      <c r="B98" s="160"/>
      <c r="C98" s="160"/>
      <c r="D98" s="161"/>
      <c r="E98" s="176" t="s">
        <v>3</v>
      </c>
      <c r="F98" s="176"/>
      <c r="G98" s="176"/>
      <c r="H98" s="148"/>
      <c r="I98" s="148"/>
      <c r="J98" s="148"/>
      <c r="K98" s="148"/>
      <c r="L98" s="5"/>
      <c r="N98" s="31"/>
      <c r="O98" s="35"/>
    </row>
    <row r="99" spans="1:15">
      <c r="A99" s="6"/>
      <c r="B99" s="7"/>
      <c r="C99" s="7"/>
      <c r="D99" s="8"/>
      <c r="E99" s="177" t="s">
        <v>4</v>
      </c>
      <c r="F99" s="177"/>
      <c r="G99" s="177"/>
      <c r="H99" s="9"/>
      <c r="I99" s="9"/>
      <c r="J99" s="9"/>
      <c r="K99" s="9"/>
      <c r="L99" s="10"/>
      <c r="N99" s="31"/>
      <c r="O99" s="35"/>
    </row>
    <row r="100" spans="1:15">
      <c r="A100" s="11"/>
      <c r="B100" s="12"/>
      <c r="C100" s="12"/>
      <c r="D100" s="12"/>
      <c r="E100" s="13"/>
      <c r="F100" s="13"/>
      <c r="G100" s="13"/>
      <c r="H100" s="14"/>
      <c r="I100" s="14"/>
      <c r="J100" s="14"/>
      <c r="K100" s="14"/>
      <c r="L100" s="15"/>
      <c r="N100" s="31"/>
      <c r="O100" s="35"/>
    </row>
    <row r="101" spans="1:15">
      <c r="A101" s="7" t="s">
        <v>5</v>
      </c>
      <c r="B101" s="7"/>
      <c r="C101" s="7"/>
      <c r="D101" s="7"/>
      <c r="E101" s="9"/>
      <c r="F101" s="9"/>
      <c r="G101" s="9"/>
      <c r="H101" s="9"/>
      <c r="I101" s="9"/>
      <c r="J101" s="9"/>
      <c r="K101" s="9"/>
      <c r="L101" s="9"/>
      <c r="N101" s="31"/>
      <c r="O101" s="35"/>
    </row>
    <row r="102" spans="1:15">
      <c r="A102" s="16" t="s">
        <v>6</v>
      </c>
      <c r="B102" s="151" t="s">
        <v>7</v>
      </c>
      <c r="C102" s="152"/>
      <c r="D102" s="151" t="s">
        <v>8</v>
      </c>
      <c r="E102" s="152"/>
      <c r="F102" s="151" t="s">
        <v>9</v>
      </c>
      <c r="G102" s="152"/>
      <c r="H102" s="151" t="s">
        <v>10</v>
      </c>
      <c r="I102" s="152"/>
      <c r="J102" s="151" t="s">
        <v>11</v>
      </c>
      <c r="K102" s="152"/>
      <c r="L102" s="17" t="s">
        <v>12</v>
      </c>
      <c r="N102" s="31"/>
      <c r="O102" s="35"/>
    </row>
    <row r="103" spans="1:15">
      <c r="A103" s="18"/>
      <c r="B103" s="19" t="s">
        <v>13</v>
      </c>
      <c r="C103" s="19" t="s">
        <v>14</v>
      </c>
      <c r="D103" s="19" t="s">
        <v>13</v>
      </c>
      <c r="E103" s="19" t="s">
        <v>14</v>
      </c>
      <c r="F103" s="19" t="s">
        <v>13</v>
      </c>
      <c r="G103" s="19" t="s">
        <v>14</v>
      </c>
      <c r="H103" s="19" t="s">
        <v>13</v>
      </c>
      <c r="I103" s="19" t="s">
        <v>14</v>
      </c>
      <c r="J103" s="19" t="s">
        <v>13</v>
      </c>
      <c r="K103" s="19" t="s">
        <v>14</v>
      </c>
      <c r="L103" s="20" t="s">
        <v>15</v>
      </c>
      <c r="N103" s="31"/>
      <c r="O103" s="35"/>
    </row>
    <row r="104" spans="1:15">
      <c r="A104" s="21" t="s">
        <v>16</v>
      </c>
      <c r="B104" s="22">
        <f t="shared" ref="B104:C121" si="41">+D104+F104+H104+J104</f>
        <v>0</v>
      </c>
      <c r="C104" s="22">
        <f t="shared" si="41"/>
        <v>0</v>
      </c>
      <c r="D104" s="22">
        <f t="shared" ref="D104:K104" si="42">SUM(D105:D107)</f>
        <v>0</v>
      </c>
      <c r="E104" s="22">
        <f t="shared" si="42"/>
        <v>0</v>
      </c>
      <c r="F104" s="22">
        <f t="shared" si="42"/>
        <v>0</v>
      </c>
      <c r="G104" s="22">
        <f t="shared" si="42"/>
        <v>0</v>
      </c>
      <c r="H104" s="22">
        <f t="shared" si="42"/>
        <v>0</v>
      </c>
      <c r="I104" s="22">
        <f t="shared" si="42"/>
        <v>0</v>
      </c>
      <c r="J104" s="22">
        <f t="shared" si="42"/>
        <v>0</v>
      </c>
      <c r="K104" s="22">
        <f t="shared" si="42"/>
        <v>0</v>
      </c>
      <c r="L104" s="23" t="str">
        <f>IF(C104&gt;0,FIXED(C104/B104*100,2),"")</f>
        <v/>
      </c>
      <c r="N104" s="31"/>
      <c r="O104" s="35"/>
    </row>
    <row r="105" spans="1:15">
      <c r="A105" s="24" t="s">
        <v>17</v>
      </c>
      <c r="B105" s="25">
        <f t="shared" si="41"/>
        <v>0</v>
      </c>
      <c r="C105" s="25">
        <f t="shared" si="41"/>
        <v>0</v>
      </c>
      <c r="D105" s="25">
        <f>+D229</f>
        <v>0</v>
      </c>
      <c r="E105" s="25">
        <f t="shared" ref="E105:K107" si="43">+E229</f>
        <v>0</v>
      </c>
      <c r="F105" s="25">
        <f t="shared" si="43"/>
        <v>0</v>
      </c>
      <c r="G105" s="25">
        <f t="shared" si="43"/>
        <v>0</v>
      </c>
      <c r="H105" s="25">
        <f t="shared" si="43"/>
        <v>0</v>
      </c>
      <c r="I105" s="25">
        <f t="shared" si="43"/>
        <v>0</v>
      </c>
      <c r="J105" s="25">
        <f t="shared" si="43"/>
        <v>0</v>
      </c>
      <c r="K105" s="25">
        <f t="shared" si="43"/>
        <v>0</v>
      </c>
      <c r="L105" s="37" t="str">
        <f t="shared" ref="L105:L122" si="44">IF(C105&gt;0,FIXED(C105/B105*100,2),"")</f>
        <v/>
      </c>
      <c r="N105" s="31"/>
      <c r="O105" s="35"/>
    </row>
    <row r="106" spans="1:15">
      <c r="A106" s="24" t="s">
        <v>18</v>
      </c>
      <c r="B106" s="25">
        <f t="shared" si="41"/>
        <v>0</v>
      </c>
      <c r="C106" s="25">
        <f t="shared" si="41"/>
        <v>0</v>
      </c>
      <c r="D106" s="25">
        <f>+D230</f>
        <v>0</v>
      </c>
      <c r="E106" s="25">
        <f t="shared" si="43"/>
        <v>0</v>
      </c>
      <c r="F106" s="25">
        <f t="shared" si="43"/>
        <v>0</v>
      </c>
      <c r="G106" s="25">
        <f t="shared" si="43"/>
        <v>0</v>
      </c>
      <c r="H106" s="25">
        <f t="shared" si="43"/>
        <v>0</v>
      </c>
      <c r="I106" s="25">
        <f t="shared" si="43"/>
        <v>0</v>
      </c>
      <c r="J106" s="25">
        <f t="shared" si="43"/>
        <v>0</v>
      </c>
      <c r="K106" s="25">
        <f t="shared" si="43"/>
        <v>0</v>
      </c>
      <c r="L106" s="37" t="str">
        <f t="shared" si="44"/>
        <v/>
      </c>
      <c r="N106" s="31"/>
      <c r="O106" s="35"/>
    </row>
    <row r="107" spans="1:15">
      <c r="A107" s="24" t="s">
        <v>140</v>
      </c>
      <c r="B107" s="25">
        <f t="shared" si="41"/>
        <v>0</v>
      </c>
      <c r="C107" s="25">
        <f t="shared" si="41"/>
        <v>0</v>
      </c>
      <c r="D107" s="25">
        <f>+D231</f>
        <v>0</v>
      </c>
      <c r="E107" s="25">
        <f t="shared" si="43"/>
        <v>0</v>
      </c>
      <c r="F107" s="25">
        <f t="shared" si="43"/>
        <v>0</v>
      </c>
      <c r="G107" s="25">
        <f t="shared" si="43"/>
        <v>0</v>
      </c>
      <c r="H107" s="25">
        <f t="shared" si="43"/>
        <v>0</v>
      </c>
      <c r="I107" s="25">
        <f t="shared" si="43"/>
        <v>0</v>
      </c>
      <c r="J107" s="25">
        <f t="shared" si="43"/>
        <v>0</v>
      </c>
      <c r="K107" s="25">
        <f t="shared" si="43"/>
        <v>0</v>
      </c>
      <c r="L107" s="37" t="str">
        <f t="shared" si="44"/>
        <v/>
      </c>
      <c r="N107" s="31"/>
      <c r="O107" s="35"/>
    </row>
    <row r="108" spans="1:15">
      <c r="A108" s="21" t="s">
        <v>19</v>
      </c>
      <c r="B108" s="22">
        <f t="shared" si="41"/>
        <v>0</v>
      </c>
      <c r="C108" s="22">
        <f t="shared" si="41"/>
        <v>0</v>
      </c>
      <c r="D108" s="22">
        <f t="shared" ref="D108:K108" si="45">+D109</f>
        <v>0</v>
      </c>
      <c r="E108" s="22">
        <f t="shared" si="45"/>
        <v>0</v>
      </c>
      <c r="F108" s="22">
        <f t="shared" si="45"/>
        <v>0</v>
      </c>
      <c r="G108" s="22">
        <f t="shared" si="45"/>
        <v>0</v>
      </c>
      <c r="H108" s="22">
        <f t="shared" si="45"/>
        <v>0</v>
      </c>
      <c r="I108" s="22">
        <f t="shared" si="45"/>
        <v>0</v>
      </c>
      <c r="J108" s="22">
        <f t="shared" si="45"/>
        <v>0</v>
      </c>
      <c r="K108" s="22">
        <f t="shared" si="45"/>
        <v>0</v>
      </c>
      <c r="L108" s="23" t="str">
        <f t="shared" si="44"/>
        <v/>
      </c>
      <c r="N108" s="31"/>
      <c r="O108" s="35"/>
    </row>
    <row r="109" spans="1:15">
      <c r="A109" s="21" t="s">
        <v>20</v>
      </c>
      <c r="B109" s="22">
        <f t="shared" si="41"/>
        <v>0</v>
      </c>
      <c r="C109" s="22">
        <f t="shared" si="41"/>
        <v>0</v>
      </c>
      <c r="D109" s="22">
        <f t="shared" ref="D109:K109" si="46">+D110+D113+D114+D117</f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0</v>
      </c>
      <c r="K109" s="22">
        <f t="shared" si="46"/>
        <v>0</v>
      </c>
      <c r="L109" s="23" t="str">
        <f t="shared" si="44"/>
        <v/>
      </c>
      <c r="N109" s="31"/>
      <c r="O109" s="35"/>
    </row>
    <row r="110" spans="1:15">
      <c r="A110" s="21" t="s">
        <v>21</v>
      </c>
      <c r="B110" s="22">
        <f t="shared" si="41"/>
        <v>0</v>
      </c>
      <c r="C110" s="22">
        <f t="shared" si="41"/>
        <v>0</v>
      </c>
      <c r="D110" s="22">
        <f t="shared" ref="D110:K110" si="47">+D111+D112</f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0</v>
      </c>
      <c r="J110" s="22">
        <f t="shared" si="47"/>
        <v>0</v>
      </c>
      <c r="K110" s="22">
        <f t="shared" si="47"/>
        <v>0</v>
      </c>
      <c r="L110" s="23" t="str">
        <f t="shared" si="44"/>
        <v/>
      </c>
      <c r="N110" s="31"/>
      <c r="O110" s="35"/>
    </row>
    <row r="111" spans="1:15">
      <c r="A111" s="24" t="s">
        <v>22</v>
      </c>
      <c r="B111" s="25">
        <f t="shared" si="41"/>
        <v>0</v>
      </c>
      <c r="C111" s="25">
        <f t="shared" si="41"/>
        <v>0</v>
      </c>
      <c r="D111" s="25">
        <f>+D235</f>
        <v>0</v>
      </c>
      <c r="E111" s="25">
        <f t="shared" ref="E111:K113" si="48">+E235</f>
        <v>0</v>
      </c>
      <c r="F111" s="25">
        <f t="shared" si="48"/>
        <v>0</v>
      </c>
      <c r="G111" s="25">
        <f t="shared" si="48"/>
        <v>0</v>
      </c>
      <c r="H111" s="25">
        <f t="shared" si="48"/>
        <v>0</v>
      </c>
      <c r="I111" s="25">
        <f t="shared" si="48"/>
        <v>0</v>
      </c>
      <c r="J111" s="25">
        <f t="shared" si="48"/>
        <v>0</v>
      </c>
      <c r="K111" s="25">
        <f t="shared" si="48"/>
        <v>0</v>
      </c>
      <c r="L111" s="37" t="str">
        <f t="shared" si="44"/>
        <v/>
      </c>
      <c r="N111" s="31"/>
      <c r="O111" s="35"/>
    </row>
    <row r="112" spans="1:15">
      <c r="A112" s="26" t="s">
        <v>23</v>
      </c>
      <c r="B112" s="25">
        <f t="shared" si="41"/>
        <v>0</v>
      </c>
      <c r="C112" s="25">
        <f t="shared" si="41"/>
        <v>0</v>
      </c>
      <c r="D112" s="25">
        <f>+D236</f>
        <v>0</v>
      </c>
      <c r="E112" s="25">
        <f t="shared" si="48"/>
        <v>0</v>
      </c>
      <c r="F112" s="25">
        <f t="shared" si="48"/>
        <v>0</v>
      </c>
      <c r="G112" s="25">
        <f t="shared" si="48"/>
        <v>0</v>
      </c>
      <c r="H112" s="25">
        <f t="shared" si="48"/>
        <v>0</v>
      </c>
      <c r="I112" s="25">
        <f t="shared" si="48"/>
        <v>0</v>
      </c>
      <c r="J112" s="25">
        <f t="shared" si="48"/>
        <v>0</v>
      </c>
      <c r="K112" s="25">
        <f t="shared" si="48"/>
        <v>0</v>
      </c>
      <c r="L112" s="37" t="str">
        <f t="shared" si="44"/>
        <v/>
      </c>
      <c r="N112" s="31"/>
      <c r="O112" s="35"/>
    </row>
    <row r="113" spans="1:15">
      <c r="A113" s="24" t="s">
        <v>141</v>
      </c>
      <c r="B113" s="25">
        <f t="shared" si="41"/>
        <v>0</v>
      </c>
      <c r="C113" s="25">
        <f t="shared" si="41"/>
        <v>0</v>
      </c>
      <c r="D113" s="25">
        <f>+D237</f>
        <v>0</v>
      </c>
      <c r="E113" s="25">
        <f t="shared" si="48"/>
        <v>0</v>
      </c>
      <c r="F113" s="25">
        <f t="shared" si="48"/>
        <v>0</v>
      </c>
      <c r="G113" s="25">
        <f t="shared" si="48"/>
        <v>0</v>
      </c>
      <c r="H113" s="25">
        <f t="shared" si="48"/>
        <v>0</v>
      </c>
      <c r="I113" s="25">
        <f t="shared" si="48"/>
        <v>0</v>
      </c>
      <c r="J113" s="25">
        <f t="shared" si="48"/>
        <v>0</v>
      </c>
      <c r="K113" s="25">
        <f t="shared" si="48"/>
        <v>0</v>
      </c>
      <c r="L113" s="37" t="str">
        <f t="shared" si="44"/>
        <v/>
      </c>
      <c r="N113" s="31"/>
      <c r="O113" s="35"/>
    </row>
    <row r="114" spans="1:15">
      <c r="A114" s="21" t="s">
        <v>24</v>
      </c>
      <c r="B114" s="22">
        <f t="shared" si="41"/>
        <v>0</v>
      </c>
      <c r="C114" s="22">
        <f t="shared" si="41"/>
        <v>0</v>
      </c>
      <c r="D114" s="22">
        <f t="shared" ref="D114:K114" si="49">+D115+D116</f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0</v>
      </c>
      <c r="K114" s="22">
        <f t="shared" si="49"/>
        <v>0</v>
      </c>
      <c r="L114" s="23" t="str">
        <f t="shared" si="44"/>
        <v/>
      </c>
      <c r="N114" s="31"/>
      <c r="O114" s="35"/>
    </row>
    <row r="115" spans="1:15">
      <c r="A115" s="28" t="s">
        <v>25</v>
      </c>
      <c r="B115" s="25">
        <f t="shared" si="41"/>
        <v>0</v>
      </c>
      <c r="C115" s="25">
        <f t="shared" si="41"/>
        <v>0</v>
      </c>
      <c r="D115" s="25">
        <f>+D239</f>
        <v>0</v>
      </c>
      <c r="E115" s="25">
        <f t="shared" ref="E115:K116" si="50">+E239</f>
        <v>0</v>
      </c>
      <c r="F115" s="25">
        <f t="shared" si="50"/>
        <v>0</v>
      </c>
      <c r="G115" s="25">
        <f t="shared" si="50"/>
        <v>0</v>
      </c>
      <c r="H115" s="25">
        <f t="shared" si="50"/>
        <v>0</v>
      </c>
      <c r="I115" s="25">
        <f t="shared" si="50"/>
        <v>0</v>
      </c>
      <c r="J115" s="25">
        <f t="shared" si="50"/>
        <v>0</v>
      </c>
      <c r="K115" s="25">
        <f t="shared" si="50"/>
        <v>0</v>
      </c>
      <c r="L115" s="37" t="str">
        <f t="shared" si="44"/>
        <v/>
      </c>
      <c r="N115" s="31"/>
      <c r="O115" s="35"/>
    </row>
    <row r="116" spans="1:15">
      <c r="A116" s="28" t="s">
        <v>26</v>
      </c>
      <c r="B116" s="25">
        <f t="shared" si="41"/>
        <v>0</v>
      </c>
      <c r="C116" s="25">
        <f t="shared" si="41"/>
        <v>0</v>
      </c>
      <c r="D116" s="25">
        <f>+D240</f>
        <v>0</v>
      </c>
      <c r="E116" s="25">
        <f t="shared" si="50"/>
        <v>0</v>
      </c>
      <c r="F116" s="25">
        <f t="shared" si="50"/>
        <v>0</v>
      </c>
      <c r="G116" s="25">
        <f t="shared" si="50"/>
        <v>0</v>
      </c>
      <c r="H116" s="25">
        <f t="shared" si="50"/>
        <v>0</v>
      </c>
      <c r="I116" s="25">
        <f t="shared" si="50"/>
        <v>0</v>
      </c>
      <c r="J116" s="25">
        <f t="shared" si="50"/>
        <v>0</v>
      </c>
      <c r="K116" s="25">
        <f t="shared" si="50"/>
        <v>0</v>
      </c>
      <c r="L116" s="37" t="str">
        <f t="shared" si="44"/>
        <v/>
      </c>
      <c r="N116" s="31"/>
      <c r="O116" s="35"/>
    </row>
    <row r="117" spans="1:15">
      <c r="A117" s="21" t="s">
        <v>27</v>
      </c>
      <c r="B117" s="22">
        <f t="shared" si="41"/>
        <v>0</v>
      </c>
      <c r="C117" s="22">
        <f t="shared" si="41"/>
        <v>0</v>
      </c>
      <c r="D117" s="22">
        <f t="shared" ref="D117:K117" si="51">SUM(D118:D121)</f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0</v>
      </c>
      <c r="K117" s="22">
        <f t="shared" si="51"/>
        <v>0</v>
      </c>
      <c r="L117" s="23" t="str">
        <f t="shared" si="44"/>
        <v/>
      </c>
      <c r="N117" s="31"/>
      <c r="O117" s="35"/>
    </row>
    <row r="118" spans="1:15">
      <c r="A118" s="28" t="s">
        <v>28</v>
      </c>
      <c r="B118" s="25">
        <f t="shared" si="41"/>
        <v>0</v>
      </c>
      <c r="C118" s="25">
        <f t="shared" si="41"/>
        <v>0</v>
      </c>
      <c r="D118" s="25">
        <f>+D242</f>
        <v>0</v>
      </c>
      <c r="E118" s="25">
        <f t="shared" ref="E118:K121" si="52">+E242</f>
        <v>0</v>
      </c>
      <c r="F118" s="25">
        <f t="shared" si="52"/>
        <v>0</v>
      </c>
      <c r="G118" s="25">
        <f t="shared" si="52"/>
        <v>0</v>
      </c>
      <c r="H118" s="25">
        <f t="shared" si="52"/>
        <v>0</v>
      </c>
      <c r="I118" s="25">
        <f t="shared" si="52"/>
        <v>0</v>
      </c>
      <c r="J118" s="25">
        <f t="shared" si="52"/>
        <v>0</v>
      </c>
      <c r="K118" s="25">
        <f t="shared" si="52"/>
        <v>0</v>
      </c>
      <c r="L118" s="37" t="str">
        <f t="shared" si="44"/>
        <v/>
      </c>
      <c r="N118" s="31"/>
      <c r="O118" s="35"/>
    </row>
    <row r="119" spans="1:15">
      <c r="A119" s="28" t="s">
        <v>29</v>
      </c>
      <c r="B119" s="25">
        <f t="shared" si="41"/>
        <v>0</v>
      </c>
      <c r="C119" s="25">
        <f t="shared" si="41"/>
        <v>0</v>
      </c>
      <c r="D119" s="25">
        <f>+D243</f>
        <v>0</v>
      </c>
      <c r="E119" s="25">
        <f t="shared" si="52"/>
        <v>0</v>
      </c>
      <c r="F119" s="25">
        <f t="shared" si="52"/>
        <v>0</v>
      </c>
      <c r="G119" s="25">
        <f t="shared" si="52"/>
        <v>0</v>
      </c>
      <c r="H119" s="25">
        <f t="shared" si="52"/>
        <v>0</v>
      </c>
      <c r="I119" s="25">
        <f t="shared" si="52"/>
        <v>0</v>
      </c>
      <c r="J119" s="25">
        <f t="shared" si="52"/>
        <v>0</v>
      </c>
      <c r="K119" s="25">
        <f t="shared" si="52"/>
        <v>0</v>
      </c>
      <c r="L119" s="37" t="str">
        <f t="shared" si="44"/>
        <v/>
      </c>
      <c r="N119" s="31"/>
      <c r="O119" s="35"/>
    </row>
    <row r="120" spans="1:15">
      <c r="A120" s="28" t="s">
        <v>30</v>
      </c>
      <c r="B120" s="25">
        <f t="shared" si="41"/>
        <v>0</v>
      </c>
      <c r="C120" s="25">
        <f t="shared" si="41"/>
        <v>0</v>
      </c>
      <c r="D120" s="25">
        <f>+D244</f>
        <v>0</v>
      </c>
      <c r="E120" s="25">
        <f t="shared" si="52"/>
        <v>0</v>
      </c>
      <c r="F120" s="25">
        <f t="shared" si="52"/>
        <v>0</v>
      </c>
      <c r="G120" s="25">
        <f t="shared" si="52"/>
        <v>0</v>
      </c>
      <c r="H120" s="25">
        <f t="shared" si="52"/>
        <v>0</v>
      </c>
      <c r="I120" s="25">
        <f t="shared" si="52"/>
        <v>0</v>
      </c>
      <c r="J120" s="25">
        <f t="shared" si="52"/>
        <v>0</v>
      </c>
      <c r="K120" s="25">
        <f t="shared" si="52"/>
        <v>0</v>
      </c>
      <c r="L120" s="37" t="str">
        <f t="shared" si="44"/>
        <v/>
      </c>
      <c r="N120" s="31"/>
      <c r="O120" s="35"/>
    </row>
    <row r="121" spans="1:15" ht="19.5" thickBot="1">
      <c r="A121" s="28" t="s">
        <v>31</v>
      </c>
      <c r="B121" s="25">
        <f t="shared" si="41"/>
        <v>0</v>
      </c>
      <c r="C121" s="25">
        <f t="shared" si="41"/>
        <v>0</v>
      </c>
      <c r="D121" s="25">
        <f>+D245</f>
        <v>0</v>
      </c>
      <c r="E121" s="25">
        <f t="shared" si="52"/>
        <v>0</v>
      </c>
      <c r="F121" s="25">
        <f t="shared" si="52"/>
        <v>0</v>
      </c>
      <c r="G121" s="25">
        <f t="shared" si="52"/>
        <v>0</v>
      </c>
      <c r="H121" s="25">
        <f t="shared" si="52"/>
        <v>0</v>
      </c>
      <c r="I121" s="25">
        <f t="shared" si="52"/>
        <v>0</v>
      </c>
      <c r="J121" s="25">
        <f t="shared" si="52"/>
        <v>0</v>
      </c>
      <c r="K121" s="25">
        <f t="shared" si="52"/>
        <v>0</v>
      </c>
      <c r="L121" s="38" t="str">
        <f t="shared" si="44"/>
        <v/>
      </c>
      <c r="N121" s="31"/>
      <c r="O121" s="35"/>
    </row>
    <row r="122" spans="1:15">
      <c r="A122" s="29" t="s">
        <v>32</v>
      </c>
      <c r="B122" s="30">
        <f t="shared" ref="B122:K122" si="53">+B109+B104</f>
        <v>0</v>
      </c>
      <c r="C122" s="30">
        <f t="shared" si="53"/>
        <v>0</v>
      </c>
      <c r="D122" s="30">
        <f t="shared" si="53"/>
        <v>0</v>
      </c>
      <c r="E122" s="30">
        <f t="shared" si="53"/>
        <v>0</v>
      </c>
      <c r="F122" s="30">
        <f t="shared" si="53"/>
        <v>0</v>
      </c>
      <c r="G122" s="30">
        <f t="shared" si="53"/>
        <v>0</v>
      </c>
      <c r="H122" s="30">
        <f t="shared" si="53"/>
        <v>0</v>
      </c>
      <c r="I122" s="30">
        <f t="shared" si="53"/>
        <v>0</v>
      </c>
      <c r="J122" s="30">
        <f t="shared" si="53"/>
        <v>0</v>
      </c>
      <c r="K122" s="30">
        <f t="shared" si="53"/>
        <v>0</v>
      </c>
      <c r="L122" s="39" t="str">
        <f t="shared" si="44"/>
        <v/>
      </c>
      <c r="N122" s="31"/>
      <c r="O122" s="35"/>
    </row>
    <row r="123" spans="1:15">
      <c r="N123" s="31"/>
      <c r="O123" s="35"/>
    </row>
    <row r="124" spans="1:15">
      <c r="N124" s="31"/>
      <c r="O124" s="35"/>
    </row>
    <row r="125" spans="1:15">
      <c r="A125" s="1"/>
      <c r="B125" s="1"/>
      <c r="C125" s="1"/>
      <c r="D125" s="1"/>
      <c r="E125" s="1"/>
      <c r="F125" s="1"/>
      <c r="G125" s="1"/>
      <c r="H125" s="1"/>
      <c r="I125" s="1"/>
      <c r="J125" s="2"/>
      <c r="K125" s="153" t="s">
        <v>0</v>
      </c>
      <c r="L125" s="153"/>
      <c r="N125" s="31"/>
      <c r="O125" s="35"/>
    </row>
    <row r="126" spans="1:15">
      <c r="A126" s="154" t="s">
        <v>142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N126" s="31"/>
      <c r="O126" s="35"/>
    </row>
    <row r="127" spans="1: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55" t="s">
        <v>1</v>
      </c>
      <c r="L127" s="155"/>
      <c r="N127" s="31"/>
      <c r="O127" s="35"/>
    </row>
    <row r="128" spans="1:15">
      <c r="A128" s="156" t="s">
        <v>34</v>
      </c>
      <c r="B128" s="156"/>
      <c r="C128" s="156"/>
      <c r="D128" s="156"/>
      <c r="E128" s="157" t="s">
        <v>2</v>
      </c>
      <c r="F128" s="157"/>
      <c r="G128" s="157"/>
      <c r="H128" s="157"/>
      <c r="I128" s="157"/>
      <c r="J128" s="157"/>
      <c r="K128" s="157"/>
      <c r="L128" s="158"/>
      <c r="N128" s="31"/>
      <c r="O128" s="35"/>
    </row>
    <row r="129" spans="1:15">
      <c r="A129" s="159" t="s">
        <v>144</v>
      </c>
      <c r="B129" s="160"/>
      <c r="C129" s="160"/>
      <c r="D129" s="161"/>
      <c r="E129" s="176" t="s">
        <v>3</v>
      </c>
      <c r="F129" s="176"/>
      <c r="G129" s="176"/>
      <c r="H129" s="148"/>
      <c r="I129" s="148"/>
      <c r="J129" s="148"/>
      <c r="K129" s="148"/>
      <c r="L129" s="5"/>
      <c r="N129" s="31"/>
      <c r="O129" s="35"/>
    </row>
    <row r="130" spans="1:15">
      <c r="A130" s="6" t="s">
        <v>38</v>
      </c>
      <c r="B130" s="7"/>
      <c r="C130" s="7"/>
      <c r="D130" s="8"/>
      <c r="E130" s="177" t="s">
        <v>4</v>
      </c>
      <c r="F130" s="177"/>
      <c r="G130" s="177"/>
      <c r="H130" s="9"/>
      <c r="I130" s="9"/>
      <c r="J130" s="9"/>
      <c r="K130" s="9"/>
      <c r="L130" s="10"/>
      <c r="N130" s="31"/>
      <c r="O130" s="35"/>
    </row>
    <row r="131" spans="1:15">
      <c r="A131" s="11"/>
      <c r="B131" s="12"/>
      <c r="C131" s="12"/>
      <c r="D131" s="12"/>
      <c r="E131" s="13"/>
      <c r="F131" s="13"/>
      <c r="G131" s="13"/>
      <c r="H131" s="14"/>
      <c r="I131" s="14"/>
      <c r="J131" s="14"/>
      <c r="K131" s="14"/>
      <c r="L131" s="15"/>
      <c r="N131" s="31"/>
      <c r="O131" s="35"/>
    </row>
    <row r="132" spans="1:15">
      <c r="A132" s="7" t="s">
        <v>5</v>
      </c>
      <c r="B132" s="7"/>
      <c r="C132" s="7"/>
      <c r="D132" s="7"/>
      <c r="E132" s="9"/>
      <c r="F132" s="9"/>
      <c r="G132" s="9"/>
      <c r="H132" s="9"/>
      <c r="I132" s="9"/>
      <c r="J132" s="9"/>
      <c r="K132" s="9"/>
      <c r="L132" s="9"/>
      <c r="N132" s="31"/>
      <c r="O132" s="35"/>
    </row>
    <row r="133" spans="1:15">
      <c r="A133" s="16" t="s">
        <v>6</v>
      </c>
      <c r="B133" s="151" t="s">
        <v>7</v>
      </c>
      <c r="C133" s="152"/>
      <c r="D133" s="151" t="s">
        <v>8</v>
      </c>
      <c r="E133" s="152"/>
      <c r="F133" s="151" t="s">
        <v>9</v>
      </c>
      <c r="G133" s="152"/>
      <c r="H133" s="151" t="s">
        <v>10</v>
      </c>
      <c r="I133" s="152"/>
      <c r="J133" s="151" t="s">
        <v>11</v>
      </c>
      <c r="K133" s="152"/>
      <c r="L133" s="17" t="s">
        <v>12</v>
      </c>
      <c r="N133" s="31"/>
      <c r="O133" s="35"/>
    </row>
    <row r="134" spans="1:15">
      <c r="A134" s="18"/>
      <c r="B134" s="19" t="s">
        <v>13</v>
      </c>
      <c r="C134" s="19" t="s">
        <v>14</v>
      </c>
      <c r="D134" s="19" t="s">
        <v>13</v>
      </c>
      <c r="E134" s="19" t="s">
        <v>14</v>
      </c>
      <c r="F134" s="19" t="s">
        <v>13</v>
      </c>
      <c r="G134" s="19" t="s">
        <v>14</v>
      </c>
      <c r="H134" s="19" t="s">
        <v>13</v>
      </c>
      <c r="I134" s="19" t="s">
        <v>14</v>
      </c>
      <c r="J134" s="19" t="s">
        <v>13</v>
      </c>
      <c r="K134" s="19" t="s">
        <v>14</v>
      </c>
      <c r="L134" s="20" t="s">
        <v>15</v>
      </c>
      <c r="N134" s="31"/>
      <c r="O134" s="35"/>
    </row>
    <row r="135" spans="1:15">
      <c r="A135" s="21" t="s">
        <v>16</v>
      </c>
      <c r="B135" s="22">
        <f>+D135+F135+H135+J135</f>
        <v>0</v>
      </c>
      <c r="C135" s="22">
        <f>+E135+G135+I135+K135</f>
        <v>0</v>
      </c>
      <c r="D135" s="22">
        <f t="shared" ref="D135:K135" si="54">SUM(D136:D138)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>IF(C135&gt;0,FIXED(C135/B135*100,2),"")</f>
        <v/>
      </c>
      <c r="N135" s="31"/>
      <c r="O135" s="35"/>
    </row>
    <row r="136" spans="1:15">
      <c r="A136" s="24" t="s">
        <v>17</v>
      </c>
      <c r="B136" s="25">
        <f t="shared" ref="B136:C152" si="55">+D136+F136+H136+J136</f>
        <v>0</v>
      </c>
      <c r="C136" s="25">
        <f t="shared" si="55"/>
        <v>0</v>
      </c>
      <c r="D136" s="25">
        <f>+VALUE(FIXED(N136*0.24/1000000,5)*1000000)</f>
        <v>0</v>
      </c>
      <c r="E136" s="25"/>
      <c r="F136" s="25">
        <f>+D136</f>
        <v>0</v>
      </c>
      <c r="G136" s="25"/>
      <c r="H136" s="25">
        <f>+(N136-D136-F136)/2</f>
        <v>0</v>
      </c>
      <c r="I136" s="25"/>
      <c r="J136" s="25">
        <f>+N136-H136-F136-D136</f>
        <v>0</v>
      </c>
      <c r="K136" s="25"/>
      <c r="L136" s="37" t="str">
        <f t="shared" ref="L136:L153" si="56">IF(C136&gt;0,FIXED(C136/B136*100,2),"")</f>
        <v/>
      </c>
      <c r="M136" t="str">
        <f>IF(B136=N136,"",1)</f>
        <v/>
      </c>
      <c r="N136" s="31"/>
      <c r="O136" s="35"/>
    </row>
    <row r="137" spans="1:15">
      <c r="A137" s="24" t="s">
        <v>18</v>
      </c>
      <c r="B137" s="25">
        <f t="shared" si="55"/>
        <v>0</v>
      </c>
      <c r="C137" s="25">
        <f t="shared" si="55"/>
        <v>0</v>
      </c>
      <c r="D137" s="25">
        <f>+VALUE(FIXED(N137*0.24/1000000,5)*1000000)</f>
        <v>0</v>
      </c>
      <c r="E137" s="25"/>
      <c r="F137" s="25">
        <f>+D137</f>
        <v>0</v>
      </c>
      <c r="G137" s="25"/>
      <c r="H137" s="25">
        <f>+(N137-D137-F137)/2</f>
        <v>0</v>
      </c>
      <c r="I137" s="25"/>
      <c r="J137" s="25">
        <f>+N137-H137-F137-D137</f>
        <v>0</v>
      </c>
      <c r="K137" s="25"/>
      <c r="L137" s="37" t="str">
        <f t="shared" si="56"/>
        <v/>
      </c>
      <c r="N137" s="31"/>
      <c r="O137" s="35"/>
    </row>
    <row r="138" spans="1:15">
      <c r="A138" s="24" t="s">
        <v>140</v>
      </c>
      <c r="B138" s="25">
        <f t="shared" si="55"/>
        <v>0</v>
      </c>
      <c r="C138" s="25">
        <f t="shared" si="55"/>
        <v>0</v>
      </c>
      <c r="D138" s="25">
        <f>+VALUE(FIXED(N138*0.24/1000000,5)*1000000)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+N138-H138-F138-D138</f>
        <v>0</v>
      </c>
      <c r="K138" s="25"/>
      <c r="L138" s="37" t="str">
        <f t="shared" si="56"/>
        <v/>
      </c>
      <c r="N138" s="31"/>
      <c r="O138" s="35"/>
    </row>
    <row r="139" spans="1:15">
      <c r="A139" s="21" t="s">
        <v>19</v>
      </c>
      <c r="B139" s="22">
        <f t="shared" si="55"/>
        <v>0</v>
      </c>
      <c r="C139" s="22">
        <f t="shared" si="55"/>
        <v>0</v>
      </c>
      <c r="D139" s="22">
        <f t="shared" ref="D139:K139" si="57">+D140</f>
        <v>0</v>
      </c>
      <c r="E139" s="22">
        <f t="shared" si="57"/>
        <v>0</v>
      </c>
      <c r="F139" s="22">
        <f t="shared" si="57"/>
        <v>0</v>
      </c>
      <c r="G139" s="22">
        <f t="shared" si="57"/>
        <v>0</v>
      </c>
      <c r="H139" s="22">
        <f t="shared" si="57"/>
        <v>0</v>
      </c>
      <c r="I139" s="22">
        <f t="shared" si="57"/>
        <v>0</v>
      </c>
      <c r="J139" s="22">
        <f t="shared" si="57"/>
        <v>0</v>
      </c>
      <c r="K139" s="22">
        <f t="shared" si="57"/>
        <v>0</v>
      </c>
      <c r="L139" s="23" t="str">
        <f t="shared" si="56"/>
        <v/>
      </c>
      <c r="N139" s="31"/>
      <c r="O139" s="35"/>
    </row>
    <row r="140" spans="1:15">
      <c r="A140" s="21" t="s">
        <v>20</v>
      </c>
      <c r="B140" s="22">
        <f t="shared" si="55"/>
        <v>0</v>
      </c>
      <c r="C140" s="22">
        <f t="shared" si="55"/>
        <v>0</v>
      </c>
      <c r="D140" s="22">
        <f t="shared" ref="D140:K140" si="58">+D141+D144+D145+D148</f>
        <v>0</v>
      </c>
      <c r="E140" s="22">
        <f t="shared" si="58"/>
        <v>0</v>
      </c>
      <c r="F140" s="22">
        <f t="shared" si="58"/>
        <v>0</v>
      </c>
      <c r="G140" s="22">
        <f t="shared" si="58"/>
        <v>0</v>
      </c>
      <c r="H140" s="22">
        <f t="shared" si="58"/>
        <v>0</v>
      </c>
      <c r="I140" s="22">
        <f t="shared" si="58"/>
        <v>0</v>
      </c>
      <c r="J140" s="22">
        <f t="shared" si="58"/>
        <v>0</v>
      </c>
      <c r="K140" s="22">
        <f t="shared" si="58"/>
        <v>0</v>
      </c>
      <c r="L140" s="23" t="str">
        <f t="shared" si="56"/>
        <v/>
      </c>
      <c r="N140" s="31"/>
      <c r="O140" s="35"/>
    </row>
    <row r="141" spans="1:15">
      <c r="A141" s="21" t="s">
        <v>21</v>
      </c>
      <c r="B141" s="22">
        <f t="shared" si="55"/>
        <v>0</v>
      </c>
      <c r="C141" s="22">
        <f t="shared" si="55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  <c r="N141" s="31"/>
      <c r="O141" s="35"/>
    </row>
    <row r="142" spans="1:15">
      <c r="A142" s="24" t="s">
        <v>22</v>
      </c>
      <c r="B142" s="25">
        <f t="shared" si="55"/>
        <v>0</v>
      </c>
      <c r="C142" s="25">
        <f t="shared" si="55"/>
        <v>0</v>
      </c>
      <c r="D142" s="25">
        <f>+N142/4-(N142*0.001)</f>
        <v>0</v>
      </c>
      <c r="E142" s="25"/>
      <c r="F142" s="25">
        <f>+D142</f>
        <v>0</v>
      </c>
      <c r="G142" s="25"/>
      <c r="H142" s="25">
        <f>+(N142-D142-F142)/2</f>
        <v>0</v>
      </c>
      <c r="I142" s="25"/>
      <c r="J142" s="25">
        <f>+N142-D142-F142-H142</f>
        <v>0</v>
      </c>
      <c r="K142" s="25"/>
      <c r="L142" s="37" t="str">
        <f t="shared" si="56"/>
        <v/>
      </c>
      <c r="M142" t="str">
        <f>IF(B142=N142,"",1)</f>
        <v/>
      </c>
      <c r="N142" s="31"/>
      <c r="O142" s="35"/>
    </row>
    <row r="143" spans="1:15">
      <c r="A143" s="26" t="s">
        <v>23</v>
      </c>
      <c r="B143" s="25">
        <f t="shared" si="55"/>
        <v>0</v>
      </c>
      <c r="C143" s="25">
        <f t="shared" si="55"/>
        <v>0</v>
      </c>
      <c r="D143" s="25"/>
      <c r="E143" s="25"/>
      <c r="F143" s="25"/>
      <c r="G143" s="25"/>
      <c r="H143" s="25"/>
      <c r="I143" s="25"/>
      <c r="J143" s="25"/>
      <c r="K143" s="27"/>
      <c r="L143" s="37" t="str">
        <f t="shared" si="56"/>
        <v/>
      </c>
      <c r="N143" s="31"/>
      <c r="O143" s="35"/>
    </row>
    <row r="144" spans="1:15">
      <c r="A144" s="24" t="s">
        <v>141</v>
      </c>
      <c r="B144" s="25">
        <f t="shared" si="55"/>
        <v>0</v>
      </c>
      <c r="C144" s="25">
        <f t="shared" si="55"/>
        <v>0</v>
      </c>
      <c r="D144" s="25">
        <f>+N144*0.15</f>
        <v>0</v>
      </c>
      <c r="E144" s="25"/>
      <c r="F144" s="25">
        <f>+N144*0.3</f>
        <v>0</v>
      </c>
      <c r="G144" s="25"/>
      <c r="H144" s="25">
        <f>+N144*0.3</f>
        <v>0</v>
      </c>
      <c r="I144" s="25"/>
      <c r="J144" s="25">
        <f>+N144-D144-F144-H144</f>
        <v>0</v>
      </c>
      <c r="K144" s="25"/>
      <c r="L144" s="37" t="str">
        <f t="shared" si="56"/>
        <v/>
      </c>
      <c r="N144" s="31"/>
      <c r="O144" s="35"/>
    </row>
    <row r="145" spans="1:15">
      <c r="A145" s="21" t="s">
        <v>24</v>
      </c>
      <c r="B145" s="22">
        <f t="shared" si="55"/>
        <v>0</v>
      </c>
      <c r="C145" s="22">
        <f t="shared" si="55"/>
        <v>0</v>
      </c>
      <c r="D145" s="22">
        <f t="shared" ref="D145:K145" si="60">+D146+D147</f>
        <v>0</v>
      </c>
      <c r="E145" s="22">
        <f t="shared" si="60"/>
        <v>0</v>
      </c>
      <c r="F145" s="22">
        <f t="shared" si="60"/>
        <v>0</v>
      </c>
      <c r="G145" s="22">
        <f t="shared" si="60"/>
        <v>0</v>
      </c>
      <c r="H145" s="22">
        <f t="shared" si="60"/>
        <v>0</v>
      </c>
      <c r="I145" s="22">
        <f t="shared" si="60"/>
        <v>0</v>
      </c>
      <c r="J145" s="22">
        <f t="shared" si="60"/>
        <v>0</v>
      </c>
      <c r="K145" s="22">
        <f t="shared" si="60"/>
        <v>0</v>
      </c>
      <c r="L145" s="23" t="str">
        <f t="shared" si="56"/>
        <v/>
      </c>
      <c r="N145" s="31"/>
      <c r="O145" s="35"/>
    </row>
    <row r="146" spans="1:15">
      <c r="A146" s="28" t="s">
        <v>25</v>
      </c>
      <c r="B146" s="25">
        <f t="shared" si="55"/>
        <v>0</v>
      </c>
      <c r="C146" s="25">
        <f t="shared" si="55"/>
        <v>0</v>
      </c>
      <c r="D146" s="27"/>
      <c r="E146" s="27"/>
      <c r="F146" s="27"/>
      <c r="G146" s="27"/>
      <c r="H146" s="27"/>
      <c r="I146" s="27"/>
      <c r="J146" s="27"/>
      <c r="K146" s="27"/>
      <c r="L146" s="37" t="str">
        <f t="shared" si="56"/>
        <v/>
      </c>
      <c r="N146" s="31"/>
      <c r="O146" s="35"/>
    </row>
    <row r="147" spans="1:15">
      <c r="A147" s="28" t="s">
        <v>26</v>
      </c>
      <c r="B147" s="25">
        <f t="shared" si="55"/>
        <v>0</v>
      </c>
      <c r="C147" s="25">
        <f t="shared" si="55"/>
        <v>0</v>
      </c>
      <c r="D147" s="27"/>
      <c r="E147" s="27"/>
      <c r="F147" s="27"/>
      <c r="G147" s="27"/>
      <c r="H147" s="27"/>
      <c r="I147" s="27"/>
      <c r="J147" s="27"/>
      <c r="K147" s="27"/>
      <c r="L147" s="37" t="str">
        <f t="shared" si="56"/>
        <v/>
      </c>
      <c r="N147" s="31"/>
      <c r="O147" s="35"/>
    </row>
    <row r="148" spans="1:15">
      <c r="A148" s="21" t="s">
        <v>27</v>
      </c>
      <c r="B148" s="22">
        <f t="shared" si="55"/>
        <v>0</v>
      </c>
      <c r="C148" s="22">
        <f t="shared" si="55"/>
        <v>0</v>
      </c>
      <c r="D148" s="22">
        <f t="shared" ref="D148:K148" si="61">SUM(D149:D152)</f>
        <v>0</v>
      </c>
      <c r="E148" s="22">
        <f t="shared" si="61"/>
        <v>0</v>
      </c>
      <c r="F148" s="22">
        <f t="shared" si="61"/>
        <v>0</v>
      </c>
      <c r="G148" s="22">
        <f t="shared" si="61"/>
        <v>0</v>
      </c>
      <c r="H148" s="22">
        <f t="shared" si="61"/>
        <v>0</v>
      </c>
      <c r="I148" s="22">
        <f t="shared" si="61"/>
        <v>0</v>
      </c>
      <c r="J148" s="22">
        <f t="shared" si="61"/>
        <v>0</v>
      </c>
      <c r="K148" s="22">
        <f t="shared" si="61"/>
        <v>0</v>
      </c>
      <c r="L148" s="23" t="str">
        <f t="shared" si="56"/>
        <v/>
      </c>
      <c r="N148" s="31"/>
      <c r="O148" s="35"/>
    </row>
    <row r="149" spans="1:15">
      <c r="A149" s="28" t="s">
        <v>28</v>
      </c>
      <c r="B149" s="25">
        <f t="shared" si="55"/>
        <v>0</v>
      </c>
      <c r="C149" s="25">
        <f t="shared" si="55"/>
        <v>0</v>
      </c>
      <c r="D149" s="25"/>
      <c r="E149" s="25"/>
      <c r="F149" s="25"/>
      <c r="G149" s="25"/>
      <c r="H149" s="25"/>
      <c r="I149" s="25"/>
      <c r="J149" s="25"/>
      <c r="K149" s="25"/>
      <c r="L149" s="37" t="str">
        <f t="shared" si="56"/>
        <v/>
      </c>
      <c r="N149" s="31"/>
      <c r="O149" s="35"/>
    </row>
    <row r="150" spans="1:15">
      <c r="A150" s="28" t="s">
        <v>29</v>
      </c>
      <c r="B150" s="25">
        <f t="shared" si="55"/>
        <v>0</v>
      </c>
      <c r="C150" s="25">
        <f t="shared" si="55"/>
        <v>0</v>
      </c>
      <c r="D150" s="25"/>
      <c r="E150" s="25"/>
      <c r="F150" s="25"/>
      <c r="G150" s="25"/>
      <c r="H150" s="25"/>
      <c r="I150" s="25"/>
      <c r="J150" s="25"/>
      <c r="K150" s="25"/>
      <c r="L150" s="37" t="str">
        <f t="shared" si="56"/>
        <v/>
      </c>
      <c r="N150" s="31"/>
      <c r="O150" s="35"/>
    </row>
    <row r="151" spans="1:15">
      <c r="A151" s="28" t="s">
        <v>30</v>
      </c>
      <c r="B151" s="25">
        <f t="shared" si="55"/>
        <v>0</v>
      </c>
      <c r="C151" s="25">
        <f t="shared" si="55"/>
        <v>0</v>
      </c>
      <c r="D151" s="25"/>
      <c r="E151" s="25"/>
      <c r="F151" s="25"/>
      <c r="G151" s="25"/>
      <c r="H151" s="25"/>
      <c r="I151" s="25"/>
      <c r="J151" s="25"/>
      <c r="K151" s="25"/>
      <c r="L151" s="37" t="str">
        <f t="shared" si="56"/>
        <v/>
      </c>
      <c r="N151" s="31"/>
      <c r="O151" s="35"/>
    </row>
    <row r="152" spans="1:15" ht="19.5" thickBot="1">
      <c r="A152" s="28" t="s">
        <v>31</v>
      </c>
      <c r="B152" s="25">
        <f t="shared" si="55"/>
        <v>0</v>
      </c>
      <c r="C152" s="25">
        <f t="shared" si="55"/>
        <v>0</v>
      </c>
      <c r="D152" s="25"/>
      <c r="E152" s="25"/>
      <c r="F152" s="25"/>
      <c r="G152" s="25"/>
      <c r="H152" s="25"/>
      <c r="I152" s="25"/>
      <c r="J152" s="25"/>
      <c r="K152" s="25"/>
      <c r="L152" s="38" t="str">
        <f t="shared" si="56"/>
        <v/>
      </c>
      <c r="N152" s="31"/>
      <c r="O152" s="35"/>
    </row>
    <row r="153" spans="1:15">
      <c r="A153" s="29" t="s">
        <v>32</v>
      </c>
      <c r="B153" s="30">
        <f>+B140+B135</f>
        <v>0</v>
      </c>
      <c r="C153" s="30">
        <f>+C140+C135</f>
        <v>0</v>
      </c>
      <c r="D153" s="30">
        <f>+D140+D135</f>
        <v>0</v>
      </c>
      <c r="E153" s="30">
        <f t="shared" ref="E153:K153" si="62">+E140+E135</f>
        <v>0</v>
      </c>
      <c r="F153" s="30">
        <f t="shared" si="62"/>
        <v>0</v>
      </c>
      <c r="G153" s="30">
        <f t="shared" si="62"/>
        <v>0</v>
      </c>
      <c r="H153" s="30">
        <f t="shared" si="62"/>
        <v>0</v>
      </c>
      <c r="I153" s="30">
        <f t="shared" si="62"/>
        <v>0</v>
      </c>
      <c r="J153" s="30">
        <f t="shared" si="62"/>
        <v>0</v>
      </c>
      <c r="K153" s="30">
        <f t="shared" si="62"/>
        <v>0</v>
      </c>
      <c r="L153" s="39" t="str">
        <f t="shared" si="56"/>
        <v/>
      </c>
      <c r="N153" s="31"/>
      <c r="O153" s="35"/>
    </row>
    <row r="154" spans="1:15">
      <c r="N154" s="31"/>
      <c r="O154" s="35"/>
    </row>
    <row r="155" spans="1:15">
      <c r="N155" s="31"/>
      <c r="O155" s="35"/>
    </row>
    <row r="156" spans="1:15">
      <c r="A156" s="1"/>
      <c r="B156" s="1"/>
      <c r="C156" s="1"/>
      <c r="D156" s="1"/>
      <c r="E156" s="1"/>
      <c r="F156" s="1"/>
      <c r="G156" s="1"/>
      <c r="H156" s="1"/>
      <c r="I156" s="1"/>
      <c r="J156" s="2"/>
      <c r="K156" s="153" t="s">
        <v>0</v>
      </c>
      <c r="L156" s="153"/>
      <c r="N156" s="31"/>
      <c r="O156" s="35"/>
    </row>
    <row r="157" spans="1:15">
      <c r="A157" s="154" t="s">
        <v>142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N157" s="31"/>
      <c r="O157" s="35"/>
    </row>
    <row r="158" spans="1: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55" t="s">
        <v>1</v>
      </c>
      <c r="L158" s="155"/>
      <c r="N158" s="31"/>
      <c r="O158" s="35"/>
    </row>
    <row r="159" spans="1:15">
      <c r="A159" s="156" t="s">
        <v>34</v>
      </c>
      <c r="B159" s="156"/>
      <c r="C159" s="156"/>
      <c r="D159" s="156"/>
      <c r="E159" s="157" t="s">
        <v>2</v>
      </c>
      <c r="F159" s="157"/>
      <c r="G159" s="157"/>
      <c r="H159" s="157"/>
      <c r="I159" s="157"/>
      <c r="J159" s="157"/>
      <c r="K159" s="157"/>
      <c r="L159" s="158"/>
      <c r="N159" s="31"/>
      <c r="O159" s="35"/>
    </row>
    <row r="160" spans="1:15">
      <c r="A160" s="159" t="s">
        <v>144</v>
      </c>
      <c r="B160" s="160"/>
      <c r="C160" s="160"/>
      <c r="D160" s="161"/>
      <c r="E160" s="176" t="s">
        <v>3</v>
      </c>
      <c r="F160" s="176"/>
      <c r="G160" s="176"/>
      <c r="H160" s="148"/>
      <c r="I160" s="148"/>
      <c r="J160" s="148"/>
      <c r="K160" s="148"/>
      <c r="L160" s="5"/>
      <c r="N160" s="31"/>
      <c r="O160" s="35"/>
    </row>
    <row r="161" spans="1:15">
      <c r="A161" s="6" t="s">
        <v>39</v>
      </c>
      <c r="B161" s="7"/>
      <c r="C161" s="7"/>
      <c r="D161" s="8"/>
      <c r="E161" s="177" t="s">
        <v>4</v>
      </c>
      <c r="F161" s="177"/>
      <c r="G161" s="177"/>
      <c r="H161" s="9"/>
      <c r="I161" s="9"/>
      <c r="J161" s="9"/>
      <c r="K161" s="9"/>
      <c r="L161" s="10"/>
      <c r="N161" s="31"/>
      <c r="O161" s="35"/>
    </row>
    <row r="162" spans="1:15">
      <c r="A162" s="11"/>
      <c r="B162" s="12"/>
      <c r="C162" s="12"/>
      <c r="D162" s="12"/>
      <c r="E162" s="13"/>
      <c r="F162" s="13"/>
      <c r="G162" s="13"/>
      <c r="H162" s="14"/>
      <c r="I162" s="14"/>
      <c r="J162" s="14"/>
      <c r="K162" s="14"/>
      <c r="L162" s="15"/>
      <c r="N162" s="31"/>
      <c r="O162" s="35"/>
    </row>
    <row r="163" spans="1:15">
      <c r="A163" s="7" t="s">
        <v>5</v>
      </c>
      <c r="B163" s="7"/>
      <c r="C163" s="7"/>
      <c r="D163" s="7"/>
      <c r="E163" s="9"/>
      <c r="F163" s="9"/>
      <c r="G163" s="9"/>
      <c r="H163" s="9"/>
      <c r="I163" s="9"/>
      <c r="J163" s="9"/>
      <c r="K163" s="9"/>
      <c r="L163" s="9"/>
      <c r="N163" s="31"/>
      <c r="O163" s="35"/>
    </row>
    <row r="164" spans="1:15">
      <c r="A164" s="16" t="s">
        <v>6</v>
      </c>
      <c r="B164" s="151" t="s">
        <v>7</v>
      </c>
      <c r="C164" s="152"/>
      <c r="D164" s="151" t="s">
        <v>8</v>
      </c>
      <c r="E164" s="152"/>
      <c r="F164" s="151" t="s">
        <v>9</v>
      </c>
      <c r="G164" s="152"/>
      <c r="H164" s="151" t="s">
        <v>10</v>
      </c>
      <c r="I164" s="152"/>
      <c r="J164" s="151" t="s">
        <v>11</v>
      </c>
      <c r="K164" s="152"/>
      <c r="L164" s="17" t="s">
        <v>12</v>
      </c>
      <c r="N164" s="31"/>
      <c r="O164" s="35"/>
    </row>
    <row r="165" spans="1:15">
      <c r="A165" s="18"/>
      <c r="B165" s="19" t="s">
        <v>13</v>
      </c>
      <c r="C165" s="19" t="s">
        <v>14</v>
      </c>
      <c r="D165" s="19" t="s">
        <v>13</v>
      </c>
      <c r="E165" s="19" t="s">
        <v>14</v>
      </c>
      <c r="F165" s="19" t="s">
        <v>13</v>
      </c>
      <c r="G165" s="19" t="s">
        <v>14</v>
      </c>
      <c r="H165" s="19" t="s">
        <v>13</v>
      </c>
      <c r="I165" s="19" t="s">
        <v>14</v>
      </c>
      <c r="J165" s="19" t="s">
        <v>13</v>
      </c>
      <c r="K165" s="19" t="s">
        <v>14</v>
      </c>
      <c r="L165" s="20" t="s">
        <v>15</v>
      </c>
      <c r="N165" s="31"/>
      <c r="O165" s="35"/>
    </row>
    <row r="166" spans="1:15">
      <c r="A166" s="21" t="s">
        <v>16</v>
      </c>
      <c r="B166" s="22">
        <f>+D166+F166+H166+J166</f>
        <v>0</v>
      </c>
      <c r="C166" s="22">
        <f>+E166+G166+I166+K166</f>
        <v>0</v>
      </c>
      <c r="D166" s="22">
        <f t="shared" ref="D166:K166" si="63">SUM(D167:D169)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>IF(C166&gt;0,FIXED(C166/B166*100,2),"")</f>
        <v/>
      </c>
      <c r="N166" s="31"/>
      <c r="O166" s="35"/>
    </row>
    <row r="167" spans="1:15">
      <c r="A167" s="24" t="s">
        <v>17</v>
      </c>
      <c r="B167" s="25">
        <f t="shared" ref="B167:C183" si="64">+D167+F167+H167+J167</f>
        <v>0</v>
      </c>
      <c r="C167" s="25">
        <f t="shared" si="64"/>
        <v>0</v>
      </c>
      <c r="D167" s="25"/>
      <c r="E167" s="25"/>
      <c r="F167" s="25"/>
      <c r="G167" s="25"/>
      <c r="H167" s="25"/>
      <c r="I167" s="25"/>
      <c r="J167" s="25"/>
      <c r="K167" s="25"/>
      <c r="L167" s="37" t="str">
        <f t="shared" ref="L167:L184" si="65">IF(C167&gt;0,FIXED(C167/B167*100,2),"")</f>
        <v/>
      </c>
      <c r="N167" s="31"/>
      <c r="O167" s="35"/>
    </row>
    <row r="168" spans="1:15">
      <c r="A168" s="24" t="s">
        <v>18</v>
      </c>
      <c r="B168" s="25">
        <f t="shared" si="64"/>
        <v>0</v>
      </c>
      <c r="C168" s="25">
        <f t="shared" si="64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5"/>
        <v/>
      </c>
      <c r="N168" s="31"/>
      <c r="O168" s="35"/>
    </row>
    <row r="169" spans="1:15">
      <c r="A169" s="24" t="s">
        <v>140</v>
      </c>
      <c r="B169" s="25">
        <f t="shared" si="64"/>
        <v>0</v>
      </c>
      <c r="C169" s="25">
        <f t="shared" si="64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 t="shared" si="65"/>
        <v/>
      </c>
      <c r="N169" s="31"/>
      <c r="O169" s="35"/>
    </row>
    <row r="170" spans="1:15">
      <c r="A170" s="21" t="s">
        <v>19</v>
      </c>
      <c r="B170" s="22">
        <f t="shared" si="64"/>
        <v>0</v>
      </c>
      <c r="C170" s="22">
        <f t="shared" si="64"/>
        <v>0</v>
      </c>
      <c r="D170" s="22">
        <f t="shared" ref="D170:K170" si="66">+D171</f>
        <v>0</v>
      </c>
      <c r="E170" s="22">
        <f t="shared" si="66"/>
        <v>0</v>
      </c>
      <c r="F170" s="22">
        <f t="shared" si="66"/>
        <v>0</v>
      </c>
      <c r="G170" s="22">
        <f t="shared" si="66"/>
        <v>0</v>
      </c>
      <c r="H170" s="22">
        <f t="shared" si="66"/>
        <v>0</v>
      </c>
      <c r="I170" s="22">
        <f t="shared" si="66"/>
        <v>0</v>
      </c>
      <c r="J170" s="22">
        <f t="shared" si="66"/>
        <v>0</v>
      </c>
      <c r="K170" s="22">
        <f t="shared" si="66"/>
        <v>0</v>
      </c>
      <c r="L170" s="23" t="str">
        <f t="shared" si="65"/>
        <v/>
      </c>
      <c r="N170" s="31"/>
      <c r="O170" s="35"/>
    </row>
    <row r="171" spans="1:15">
      <c r="A171" s="21" t="s">
        <v>20</v>
      </c>
      <c r="B171" s="22">
        <f t="shared" si="64"/>
        <v>0</v>
      </c>
      <c r="C171" s="22">
        <f t="shared" si="64"/>
        <v>0</v>
      </c>
      <c r="D171" s="22">
        <f t="shared" ref="D171:K171" si="67">+D172+D175+D176+D179</f>
        <v>0</v>
      </c>
      <c r="E171" s="22">
        <f t="shared" si="67"/>
        <v>0</v>
      </c>
      <c r="F171" s="22">
        <f t="shared" si="67"/>
        <v>0</v>
      </c>
      <c r="G171" s="22">
        <f t="shared" si="67"/>
        <v>0</v>
      </c>
      <c r="H171" s="22">
        <f t="shared" si="67"/>
        <v>0</v>
      </c>
      <c r="I171" s="22">
        <f t="shared" si="67"/>
        <v>0</v>
      </c>
      <c r="J171" s="22">
        <f t="shared" si="67"/>
        <v>0</v>
      </c>
      <c r="K171" s="22">
        <f t="shared" si="67"/>
        <v>0</v>
      </c>
      <c r="L171" s="23" t="str">
        <f t="shared" si="65"/>
        <v/>
      </c>
      <c r="N171" s="31"/>
      <c r="O171" s="35"/>
    </row>
    <row r="172" spans="1:15">
      <c r="A172" s="21" t="s">
        <v>21</v>
      </c>
      <c r="B172" s="22">
        <f t="shared" si="64"/>
        <v>0</v>
      </c>
      <c r="C172" s="22">
        <f t="shared" si="64"/>
        <v>0</v>
      </c>
      <c r="D172" s="22">
        <f t="shared" ref="D172:K172" si="68">+D173+D174</f>
        <v>0</v>
      </c>
      <c r="E172" s="22">
        <f t="shared" si="68"/>
        <v>0</v>
      </c>
      <c r="F172" s="22">
        <f t="shared" si="68"/>
        <v>0</v>
      </c>
      <c r="G172" s="22">
        <f t="shared" si="68"/>
        <v>0</v>
      </c>
      <c r="H172" s="22">
        <f t="shared" si="68"/>
        <v>0</v>
      </c>
      <c r="I172" s="22">
        <f t="shared" si="68"/>
        <v>0</v>
      </c>
      <c r="J172" s="22">
        <f t="shared" si="68"/>
        <v>0</v>
      </c>
      <c r="K172" s="22">
        <f t="shared" si="68"/>
        <v>0</v>
      </c>
      <c r="L172" s="23" t="str">
        <f t="shared" si="65"/>
        <v/>
      </c>
      <c r="N172" s="31"/>
      <c r="O172" s="35"/>
    </row>
    <row r="173" spans="1:15">
      <c r="A173" s="24" t="s">
        <v>22</v>
      </c>
      <c r="B173" s="25">
        <f t="shared" si="64"/>
        <v>0</v>
      </c>
      <c r="C173" s="25">
        <f t="shared" si="64"/>
        <v>0</v>
      </c>
      <c r="D173" s="25"/>
      <c r="E173" s="25"/>
      <c r="F173" s="25"/>
      <c r="G173" s="25"/>
      <c r="H173" s="25"/>
      <c r="I173" s="25"/>
      <c r="J173" s="25"/>
      <c r="K173" s="25"/>
      <c r="L173" s="37" t="str">
        <f t="shared" si="65"/>
        <v/>
      </c>
      <c r="N173" s="31"/>
      <c r="O173" s="35"/>
    </row>
    <row r="174" spans="1:15">
      <c r="A174" s="26" t="s">
        <v>23</v>
      </c>
      <c r="B174" s="25">
        <f t="shared" si="64"/>
        <v>0</v>
      </c>
      <c r="C174" s="25">
        <f t="shared" si="64"/>
        <v>0</v>
      </c>
      <c r="D174" s="27"/>
      <c r="E174" s="27"/>
      <c r="F174" s="27"/>
      <c r="G174" s="27"/>
      <c r="H174" s="27"/>
      <c r="I174" s="27"/>
      <c r="J174" s="27"/>
      <c r="K174" s="27"/>
      <c r="L174" s="37" t="str">
        <f t="shared" si="65"/>
        <v/>
      </c>
      <c r="N174" s="31"/>
      <c r="O174" s="35"/>
    </row>
    <row r="175" spans="1:15">
      <c r="A175" s="24" t="s">
        <v>141</v>
      </c>
      <c r="B175" s="25">
        <f t="shared" si="64"/>
        <v>0</v>
      </c>
      <c r="C175" s="25">
        <f t="shared" si="64"/>
        <v>0</v>
      </c>
      <c r="D175" s="25">
        <f>+VALUE(FIXED(N175*0.24/1000000,5)*1000000)</f>
        <v>0</v>
      </c>
      <c r="E175" s="25"/>
      <c r="F175" s="25">
        <f>+D175</f>
        <v>0</v>
      </c>
      <c r="G175" s="25"/>
      <c r="H175" s="25">
        <f>+(N175-D175-F175)/2</f>
        <v>0</v>
      </c>
      <c r="I175" s="25"/>
      <c r="J175" s="25">
        <f>+N175-H175-F175-D175</f>
        <v>0</v>
      </c>
      <c r="K175" s="25"/>
      <c r="L175" s="37" t="str">
        <f t="shared" si="65"/>
        <v/>
      </c>
      <c r="N175" s="31"/>
      <c r="O175" s="35"/>
    </row>
    <row r="176" spans="1:15">
      <c r="A176" s="21" t="s">
        <v>24</v>
      </c>
      <c r="B176" s="22">
        <f t="shared" si="64"/>
        <v>0</v>
      </c>
      <c r="C176" s="22">
        <f t="shared" si="64"/>
        <v>0</v>
      </c>
      <c r="D176" s="22">
        <f t="shared" ref="D176:K176" si="69">+D177+D178</f>
        <v>0</v>
      </c>
      <c r="E176" s="22">
        <f t="shared" si="69"/>
        <v>0</v>
      </c>
      <c r="F176" s="22">
        <f t="shared" si="69"/>
        <v>0</v>
      </c>
      <c r="G176" s="22">
        <f t="shared" si="69"/>
        <v>0</v>
      </c>
      <c r="H176" s="22">
        <f t="shared" si="69"/>
        <v>0</v>
      </c>
      <c r="I176" s="22">
        <f t="shared" si="69"/>
        <v>0</v>
      </c>
      <c r="J176" s="22">
        <f t="shared" si="69"/>
        <v>0</v>
      </c>
      <c r="K176" s="22">
        <f t="shared" si="69"/>
        <v>0</v>
      </c>
      <c r="L176" s="23" t="str">
        <f t="shared" si="65"/>
        <v/>
      </c>
      <c r="N176" s="31"/>
      <c r="O176" s="35"/>
    </row>
    <row r="177" spans="1:15">
      <c r="A177" s="28" t="s">
        <v>25</v>
      </c>
      <c r="B177" s="25">
        <f t="shared" si="64"/>
        <v>0</v>
      </c>
      <c r="C177" s="25">
        <f t="shared" si="64"/>
        <v>0</v>
      </c>
      <c r="D177" s="25"/>
      <c r="E177" s="25"/>
      <c r="F177" s="25"/>
      <c r="G177" s="25"/>
      <c r="H177" s="25"/>
      <c r="I177" s="25"/>
      <c r="J177" s="25"/>
      <c r="K177" s="27"/>
      <c r="L177" s="37" t="str">
        <f t="shared" si="65"/>
        <v/>
      </c>
      <c r="N177" s="31"/>
      <c r="O177" s="35"/>
    </row>
    <row r="178" spans="1:15">
      <c r="A178" s="28" t="s">
        <v>26</v>
      </c>
      <c r="B178" s="25">
        <f t="shared" si="64"/>
        <v>0</v>
      </c>
      <c r="C178" s="25">
        <f t="shared" si="64"/>
        <v>0</v>
      </c>
      <c r="D178" s="25"/>
      <c r="E178" s="25"/>
      <c r="F178" s="25"/>
      <c r="G178" s="25"/>
      <c r="H178" s="25"/>
      <c r="I178" s="25"/>
      <c r="J178" s="25"/>
      <c r="K178" s="27"/>
      <c r="L178" s="37" t="str">
        <f>IF(C178&gt;0,FIXED(C178/B178*100,2),"")</f>
        <v/>
      </c>
      <c r="N178" s="31"/>
      <c r="O178" s="35"/>
    </row>
    <row r="179" spans="1:15">
      <c r="A179" s="21" t="s">
        <v>27</v>
      </c>
      <c r="B179" s="22">
        <f t="shared" si="64"/>
        <v>0</v>
      </c>
      <c r="C179" s="22">
        <f t="shared" si="64"/>
        <v>0</v>
      </c>
      <c r="D179" s="22">
        <f t="shared" ref="D179:K179" si="70">SUM(D180:D183)</f>
        <v>0</v>
      </c>
      <c r="E179" s="22">
        <f t="shared" si="70"/>
        <v>0</v>
      </c>
      <c r="F179" s="22">
        <f t="shared" si="70"/>
        <v>0</v>
      </c>
      <c r="G179" s="22">
        <f t="shared" si="70"/>
        <v>0</v>
      </c>
      <c r="H179" s="22">
        <f t="shared" si="70"/>
        <v>0</v>
      </c>
      <c r="I179" s="22">
        <f t="shared" si="70"/>
        <v>0</v>
      </c>
      <c r="J179" s="22">
        <f t="shared" si="70"/>
        <v>0</v>
      </c>
      <c r="K179" s="22">
        <f t="shared" si="70"/>
        <v>0</v>
      </c>
      <c r="L179" s="23" t="str">
        <f t="shared" si="65"/>
        <v/>
      </c>
      <c r="N179" s="31"/>
      <c r="O179" s="35"/>
    </row>
    <row r="180" spans="1:15">
      <c r="A180" s="28" t="s">
        <v>28</v>
      </c>
      <c r="B180" s="25">
        <f t="shared" si="64"/>
        <v>0</v>
      </c>
      <c r="C180" s="25">
        <f t="shared" si="64"/>
        <v>0</v>
      </c>
      <c r="D180" s="25"/>
      <c r="E180" s="25"/>
      <c r="F180" s="25"/>
      <c r="G180" s="25"/>
      <c r="H180" s="25"/>
      <c r="I180" s="25"/>
      <c r="J180" s="25"/>
      <c r="K180" s="25"/>
      <c r="L180" s="37" t="str">
        <f t="shared" si="65"/>
        <v/>
      </c>
      <c r="N180" s="31"/>
      <c r="O180" s="35"/>
    </row>
    <row r="181" spans="1:15">
      <c r="A181" s="28" t="s">
        <v>29</v>
      </c>
      <c r="B181" s="25">
        <f t="shared" si="64"/>
        <v>0</v>
      </c>
      <c r="C181" s="25">
        <f t="shared" si="64"/>
        <v>0</v>
      </c>
      <c r="D181" s="25"/>
      <c r="E181" s="25"/>
      <c r="F181" s="25"/>
      <c r="G181" s="25"/>
      <c r="H181" s="25"/>
      <c r="I181" s="25"/>
      <c r="J181" s="25"/>
      <c r="K181" s="25"/>
      <c r="L181" s="37" t="str">
        <f t="shared" si="65"/>
        <v/>
      </c>
      <c r="N181" s="31"/>
      <c r="O181" s="35"/>
    </row>
    <row r="182" spans="1:15">
      <c r="A182" s="28" t="s">
        <v>30</v>
      </c>
      <c r="B182" s="25">
        <f t="shared" si="64"/>
        <v>0</v>
      </c>
      <c r="C182" s="25">
        <f t="shared" si="64"/>
        <v>0</v>
      </c>
      <c r="D182" s="25"/>
      <c r="E182" s="25"/>
      <c r="F182" s="25"/>
      <c r="G182" s="25"/>
      <c r="H182" s="25"/>
      <c r="I182" s="25"/>
      <c r="J182" s="25"/>
      <c r="K182" s="25"/>
      <c r="L182" s="37" t="str">
        <f t="shared" si="65"/>
        <v/>
      </c>
      <c r="N182" s="31"/>
      <c r="O182" s="35"/>
    </row>
    <row r="183" spans="1:15" ht="19.5" thickBot="1">
      <c r="A183" s="28" t="s">
        <v>31</v>
      </c>
      <c r="B183" s="25">
        <f t="shared" si="64"/>
        <v>0</v>
      </c>
      <c r="C183" s="25">
        <f t="shared" si="64"/>
        <v>0</v>
      </c>
      <c r="D183" s="25"/>
      <c r="E183" s="25"/>
      <c r="F183" s="25"/>
      <c r="G183" s="25"/>
      <c r="H183" s="25"/>
      <c r="I183" s="25"/>
      <c r="J183" s="25"/>
      <c r="K183" s="25"/>
      <c r="L183" s="38" t="str">
        <f t="shared" si="65"/>
        <v/>
      </c>
      <c r="N183" s="31"/>
      <c r="O183" s="35"/>
    </row>
    <row r="184" spans="1:15">
      <c r="A184" s="29" t="s">
        <v>32</v>
      </c>
      <c r="B184" s="30">
        <f>+B171+B166</f>
        <v>0</v>
      </c>
      <c r="C184" s="30">
        <f>+C171+C166</f>
        <v>0</v>
      </c>
      <c r="D184" s="30">
        <f>+D171+D166</f>
        <v>0</v>
      </c>
      <c r="E184" s="30">
        <f t="shared" ref="E184:K184" si="71">+E171+E166</f>
        <v>0</v>
      </c>
      <c r="F184" s="30">
        <f t="shared" si="71"/>
        <v>0</v>
      </c>
      <c r="G184" s="30">
        <f t="shared" si="71"/>
        <v>0</v>
      </c>
      <c r="H184" s="30">
        <f t="shared" si="71"/>
        <v>0</v>
      </c>
      <c r="I184" s="30">
        <f t="shared" si="71"/>
        <v>0</v>
      </c>
      <c r="J184" s="30">
        <f t="shared" si="71"/>
        <v>0</v>
      </c>
      <c r="K184" s="30">
        <f t="shared" si="71"/>
        <v>0</v>
      </c>
      <c r="L184" s="39" t="str">
        <f t="shared" si="65"/>
        <v/>
      </c>
      <c r="N184" s="31"/>
      <c r="O184" s="35"/>
    </row>
    <row r="185" spans="1:15">
      <c r="N185" s="31"/>
      <c r="O185" s="35"/>
    </row>
    <row r="186" spans="1:15">
      <c r="N186" s="31"/>
      <c r="O186" s="35"/>
    </row>
    <row r="187" spans="1:15">
      <c r="A187" s="1"/>
      <c r="B187" s="1"/>
      <c r="C187" s="1"/>
      <c r="D187" s="1"/>
      <c r="E187" s="1"/>
      <c r="F187" s="1"/>
      <c r="G187" s="1"/>
      <c r="H187" s="1"/>
      <c r="I187" s="1"/>
      <c r="J187" s="2"/>
      <c r="K187" s="153" t="s">
        <v>0</v>
      </c>
      <c r="L187" s="153"/>
      <c r="N187" s="31"/>
      <c r="O187" s="35"/>
    </row>
    <row r="188" spans="1:15">
      <c r="A188" s="154" t="s">
        <v>142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N188" s="31"/>
      <c r="O188" s="35"/>
    </row>
    <row r="189" spans="1: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55" t="s">
        <v>1</v>
      </c>
      <c r="L189" s="155"/>
      <c r="N189" s="31"/>
      <c r="O189" s="35"/>
    </row>
    <row r="190" spans="1:15">
      <c r="A190" s="156" t="s">
        <v>35</v>
      </c>
      <c r="B190" s="156"/>
      <c r="C190" s="156"/>
      <c r="D190" s="156"/>
      <c r="E190" s="157" t="s">
        <v>2</v>
      </c>
      <c r="F190" s="157"/>
      <c r="G190" s="157"/>
      <c r="H190" s="157"/>
      <c r="I190" s="157"/>
      <c r="J190" s="157"/>
      <c r="K190" s="157"/>
      <c r="L190" s="158"/>
      <c r="N190" s="31"/>
      <c r="O190" s="35"/>
    </row>
    <row r="191" spans="1:15">
      <c r="A191" s="159" t="s">
        <v>144</v>
      </c>
      <c r="B191" s="160"/>
      <c r="C191" s="160"/>
      <c r="D191" s="161"/>
      <c r="E191" s="176" t="s">
        <v>3</v>
      </c>
      <c r="F191" s="176"/>
      <c r="G191" s="176"/>
      <c r="H191" s="148"/>
      <c r="I191" s="148"/>
      <c r="J191" s="148"/>
      <c r="K191" s="148"/>
      <c r="L191" s="5"/>
      <c r="N191" s="31"/>
      <c r="O191" s="35"/>
    </row>
    <row r="192" spans="1:15">
      <c r="A192" s="6" t="s">
        <v>41</v>
      </c>
      <c r="B192" s="7"/>
      <c r="C192" s="7"/>
      <c r="D192" s="8"/>
      <c r="E192" s="177" t="s">
        <v>4</v>
      </c>
      <c r="F192" s="177"/>
      <c r="G192" s="177"/>
      <c r="H192" s="9"/>
      <c r="I192" s="9"/>
      <c r="J192" s="9"/>
      <c r="K192" s="9"/>
      <c r="L192" s="10"/>
      <c r="N192" s="31"/>
      <c r="O192" s="35"/>
    </row>
    <row r="193" spans="1:15">
      <c r="A193" s="11"/>
      <c r="B193" s="12"/>
      <c r="C193" s="12"/>
      <c r="D193" s="12"/>
      <c r="E193" s="13"/>
      <c r="F193" s="13"/>
      <c r="G193" s="13"/>
      <c r="H193" s="14"/>
      <c r="I193" s="14"/>
      <c r="J193" s="14"/>
      <c r="K193" s="14"/>
      <c r="L193" s="15"/>
      <c r="N193" s="31"/>
      <c r="O193" s="35"/>
    </row>
    <row r="194" spans="1:15">
      <c r="A194" s="7" t="s">
        <v>5</v>
      </c>
      <c r="B194" s="7"/>
      <c r="C194" s="7"/>
      <c r="D194" s="7"/>
      <c r="E194" s="9"/>
      <c r="F194" s="9"/>
      <c r="G194" s="9"/>
      <c r="H194" s="9"/>
      <c r="I194" s="9"/>
      <c r="J194" s="9"/>
      <c r="K194" s="9"/>
      <c r="L194" s="9"/>
      <c r="N194" s="31"/>
      <c r="O194" s="35"/>
    </row>
    <row r="195" spans="1:15">
      <c r="A195" s="16" t="s">
        <v>6</v>
      </c>
      <c r="B195" s="151" t="s">
        <v>7</v>
      </c>
      <c r="C195" s="152"/>
      <c r="D195" s="151" t="s">
        <v>8</v>
      </c>
      <c r="E195" s="152"/>
      <c r="F195" s="151" t="s">
        <v>9</v>
      </c>
      <c r="G195" s="152"/>
      <c r="H195" s="151" t="s">
        <v>10</v>
      </c>
      <c r="I195" s="152"/>
      <c r="J195" s="151" t="s">
        <v>11</v>
      </c>
      <c r="K195" s="152"/>
      <c r="L195" s="17" t="s">
        <v>12</v>
      </c>
      <c r="N195" s="31"/>
      <c r="O195" s="35"/>
    </row>
    <row r="196" spans="1:15">
      <c r="A196" s="18"/>
      <c r="B196" s="19" t="s">
        <v>13</v>
      </c>
      <c r="C196" s="19" t="s">
        <v>14</v>
      </c>
      <c r="D196" s="19" t="s">
        <v>13</v>
      </c>
      <c r="E196" s="19" t="s">
        <v>14</v>
      </c>
      <c r="F196" s="19" t="s">
        <v>13</v>
      </c>
      <c r="G196" s="19" t="s">
        <v>14</v>
      </c>
      <c r="H196" s="19" t="s">
        <v>13</v>
      </c>
      <c r="I196" s="19" t="s">
        <v>14</v>
      </c>
      <c r="J196" s="19" t="s">
        <v>13</v>
      </c>
      <c r="K196" s="19" t="s">
        <v>14</v>
      </c>
      <c r="L196" s="20" t="s">
        <v>15</v>
      </c>
      <c r="N196" s="31"/>
      <c r="O196" s="35"/>
    </row>
    <row r="197" spans="1:15">
      <c r="A197" s="21" t="s">
        <v>16</v>
      </c>
      <c r="B197" s="22">
        <f>+D197+F197+H197+J197</f>
        <v>0</v>
      </c>
      <c r="C197" s="22">
        <f>+E197+G197+I197+K197</f>
        <v>0</v>
      </c>
      <c r="D197" s="22">
        <f t="shared" ref="D197:K197" si="72">SUM(D198:D200)</f>
        <v>0</v>
      </c>
      <c r="E197" s="22">
        <f t="shared" si="72"/>
        <v>0</v>
      </c>
      <c r="F197" s="22">
        <f t="shared" si="72"/>
        <v>0</v>
      </c>
      <c r="G197" s="22">
        <f t="shared" si="72"/>
        <v>0</v>
      </c>
      <c r="H197" s="22">
        <f t="shared" si="72"/>
        <v>0</v>
      </c>
      <c r="I197" s="22">
        <f t="shared" si="72"/>
        <v>0</v>
      </c>
      <c r="J197" s="22">
        <f t="shared" si="72"/>
        <v>0</v>
      </c>
      <c r="K197" s="22">
        <f t="shared" si="72"/>
        <v>0</v>
      </c>
      <c r="L197" s="23" t="str">
        <f>IF(C197&gt;0,FIXED(C197/B197*100,2),"")</f>
        <v/>
      </c>
      <c r="N197" s="31"/>
      <c r="O197" s="35"/>
    </row>
    <row r="198" spans="1:15">
      <c r="A198" s="24" t="s">
        <v>17</v>
      </c>
      <c r="B198" s="25">
        <f t="shared" ref="B198:C214" si="73">+D198+F198+H198+J198</f>
        <v>0</v>
      </c>
      <c r="C198" s="25">
        <f t="shared" si="73"/>
        <v>0</v>
      </c>
      <c r="D198" s="25">
        <f>+VALUE(FIXED(N198*0.24/1000000,5)*1000000)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+N198-H198-F198-D198</f>
        <v>0</v>
      </c>
      <c r="K198" s="25"/>
      <c r="L198" s="37" t="str">
        <f t="shared" ref="L198:L215" si="74">IF(C198&gt;0,FIXED(C198/B198*100,2),"")</f>
        <v/>
      </c>
      <c r="N198" s="31"/>
      <c r="O198" s="35"/>
    </row>
    <row r="199" spans="1:15">
      <c r="A199" s="24" t="s">
        <v>18</v>
      </c>
      <c r="B199" s="25">
        <f t="shared" si="73"/>
        <v>0</v>
      </c>
      <c r="C199" s="25">
        <f t="shared" si="73"/>
        <v>0</v>
      </c>
      <c r="D199" s="25"/>
      <c r="E199" s="25"/>
      <c r="F199" s="25"/>
      <c r="G199" s="25"/>
      <c r="H199" s="25"/>
      <c r="I199" s="25"/>
      <c r="J199" s="25"/>
      <c r="K199" s="25"/>
      <c r="L199" s="37" t="str">
        <f t="shared" si="74"/>
        <v/>
      </c>
      <c r="N199" s="31"/>
      <c r="O199" s="35"/>
    </row>
    <row r="200" spans="1:15">
      <c r="A200" s="24" t="s">
        <v>140</v>
      </c>
      <c r="B200" s="25">
        <f t="shared" si="73"/>
        <v>0</v>
      </c>
      <c r="C200" s="25">
        <f t="shared" si="73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4"/>
        <v/>
      </c>
      <c r="N200" s="31"/>
      <c r="O200" s="35"/>
    </row>
    <row r="201" spans="1:15">
      <c r="A201" s="21" t="s">
        <v>19</v>
      </c>
      <c r="B201" s="22">
        <f t="shared" si="73"/>
        <v>0</v>
      </c>
      <c r="C201" s="22">
        <f t="shared" si="73"/>
        <v>0</v>
      </c>
      <c r="D201" s="22">
        <f t="shared" ref="D201:K201" si="75">+D202</f>
        <v>0</v>
      </c>
      <c r="E201" s="22">
        <f t="shared" si="75"/>
        <v>0</v>
      </c>
      <c r="F201" s="22">
        <f t="shared" si="75"/>
        <v>0</v>
      </c>
      <c r="G201" s="22">
        <f t="shared" si="75"/>
        <v>0</v>
      </c>
      <c r="H201" s="22">
        <f t="shared" si="75"/>
        <v>0</v>
      </c>
      <c r="I201" s="22">
        <f t="shared" si="75"/>
        <v>0</v>
      </c>
      <c r="J201" s="22">
        <f t="shared" si="75"/>
        <v>0</v>
      </c>
      <c r="K201" s="22">
        <f t="shared" si="75"/>
        <v>0</v>
      </c>
      <c r="L201" s="23" t="str">
        <f t="shared" si="74"/>
        <v/>
      </c>
      <c r="N201" s="31"/>
      <c r="O201" s="35"/>
    </row>
    <row r="202" spans="1:15">
      <c r="A202" s="21" t="s">
        <v>20</v>
      </c>
      <c r="B202" s="22">
        <f t="shared" si="73"/>
        <v>0</v>
      </c>
      <c r="C202" s="22">
        <f t="shared" si="73"/>
        <v>0</v>
      </c>
      <c r="D202" s="22">
        <f t="shared" ref="D202:K202" si="76">+D203+D206+D207+D210</f>
        <v>0</v>
      </c>
      <c r="E202" s="22">
        <f t="shared" si="76"/>
        <v>0</v>
      </c>
      <c r="F202" s="22">
        <f t="shared" si="76"/>
        <v>0</v>
      </c>
      <c r="G202" s="22">
        <f t="shared" si="76"/>
        <v>0</v>
      </c>
      <c r="H202" s="22">
        <f t="shared" si="76"/>
        <v>0</v>
      </c>
      <c r="I202" s="22">
        <f t="shared" si="76"/>
        <v>0</v>
      </c>
      <c r="J202" s="22">
        <f t="shared" si="76"/>
        <v>0</v>
      </c>
      <c r="K202" s="22">
        <f t="shared" si="76"/>
        <v>0</v>
      </c>
      <c r="L202" s="23" t="str">
        <f t="shared" si="74"/>
        <v/>
      </c>
      <c r="N202" s="31"/>
      <c r="O202" s="35"/>
    </row>
    <row r="203" spans="1:15">
      <c r="A203" s="21" t="s">
        <v>21</v>
      </c>
      <c r="B203" s="22">
        <f t="shared" si="73"/>
        <v>0</v>
      </c>
      <c r="C203" s="22">
        <f t="shared" si="73"/>
        <v>0</v>
      </c>
      <c r="D203" s="22">
        <f t="shared" ref="D203:K203" si="77">+D204+D205</f>
        <v>0</v>
      </c>
      <c r="E203" s="22">
        <f t="shared" si="77"/>
        <v>0</v>
      </c>
      <c r="F203" s="22">
        <f t="shared" si="77"/>
        <v>0</v>
      </c>
      <c r="G203" s="22">
        <f t="shared" si="77"/>
        <v>0</v>
      </c>
      <c r="H203" s="22">
        <f t="shared" si="77"/>
        <v>0</v>
      </c>
      <c r="I203" s="22">
        <f t="shared" si="77"/>
        <v>0</v>
      </c>
      <c r="J203" s="22">
        <f t="shared" si="77"/>
        <v>0</v>
      </c>
      <c r="K203" s="22">
        <f t="shared" si="77"/>
        <v>0</v>
      </c>
      <c r="L203" s="23" t="str">
        <f t="shared" si="74"/>
        <v/>
      </c>
      <c r="N203" s="31"/>
      <c r="O203" s="35"/>
    </row>
    <row r="204" spans="1:15">
      <c r="A204" s="24" t="s">
        <v>22</v>
      </c>
      <c r="B204" s="25">
        <f t="shared" si="73"/>
        <v>0</v>
      </c>
      <c r="C204" s="25">
        <f t="shared" si="73"/>
        <v>0</v>
      </c>
      <c r="D204" s="25">
        <f>+N204/4-(N204*0.001)</f>
        <v>0</v>
      </c>
      <c r="E204" s="25"/>
      <c r="F204" s="25">
        <f>+D204</f>
        <v>0</v>
      </c>
      <c r="G204" s="25"/>
      <c r="H204" s="25">
        <f>+(N204-D204-F204)/2</f>
        <v>0</v>
      </c>
      <c r="I204" s="25"/>
      <c r="J204" s="25">
        <f>+N204-D204-F204-H204</f>
        <v>0</v>
      </c>
      <c r="K204" s="25"/>
      <c r="L204" s="37" t="str">
        <f t="shared" si="74"/>
        <v/>
      </c>
      <c r="N204" s="31"/>
      <c r="O204" s="35"/>
    </row>
    <row r="205" spans="1:15">
      <c r="A205" s="26" t="s">
        <v>23</v>
      </c>
      <c r="B205" s="25">
        <f t="shared" si="73"/>
        <v>0</v>
      </c>
      <c r="C205" s="25">
        <f t="shared" si="73"/>
        <v>0</v>
      </c>
      <c r="D205" s="27"/>
      <c r="E205" s="27"/>
      <c r="F205" s="27"/>
      <c r="G205" s="27"/>
      <c r="H205" s="27"/>
      <c r="I205" s="27"/>
      <c r="J205" s="27"/>
      <c r="K205" s="27"/>
      <c r="L205" s="37" t="str">
        <f t="shared" si="74"/>
        <v/>
      </c>
      <c r="N205" s="31"/>
      <c r="O205" s="35"/>
    </row>
    <row r="206" spans="1:15">
      <c r="A206" s="24" t="s">
        <v>141</v>
      </c>
      <c r="B206" s="25">
        <f t="shared" si="73"/>
        <v>0</v>
      </c>
      <c r="C206" s="25">
        <f t="shared" si="73"/>
        <v>0</v>
      </c>
      <c r="D206" s="25">
        <f>+N206*0.15</f>
        <v>0</v>
      </c>
      <c r="E206" s="25"/>
      <c r="F206" s="25">
        <f>+N206*0.3</f>
        <v>0</v>
      </c>
      <c r="G206" s="25"/>
      <c r="H206" s="25">
        <f>+N206*0.3</f>
        <v>0</v>
      </c>
      <c r="I206" s="25"/>
      <c r="J206" s="25">
        <f>+N206-D206-F206-H206</f>
        <v>0</v>
      </c>
      <c r="K206" s="25"/>
      <c r="L206" s="37" t="str">
        <f t="shared" si="74"/>
        <v/>
      </c>
      <c r="N206" s="31"/>
      <c r="O206" s="35"/>
    </row>
    <row r="207" spans="1:15">
      <c r="A207" s="21" t="s">
        <v>24</v>
      </c>
      <c r="B207" s="22">
        <f t="shared" si="73"/>
        <v>0</v>
      </c>
      <c r="C207" s="22">
        <f t="shared" si="73"/>
        <v>0</v>
      </c>
      <c r="D207" s="22">
        <f t="shared" ref="D207:K207" si="78">+D208+D209</f>
        <v>0</v>
      </c>
      <c r="E207" s="22">
        <f t="shared" si="78"/>
        <v>0</v>
      </c>
      <c r="F207" s="22">
        <f t="shared" si="78"/>
        <v>0</v>
      </c>
      <c r="G207" s="22">
        <f t="shared" si="78"/>
        <v>0</v>
      </c>
      <c r="H207" s="22">
        <f t="shared" si="78"/>
        <v>0</v>
      </c>
      <c r="I207" s="22">
        <f t="shared" si="78"/>
        <v>0</v>
      </c>
      <c r="J207" s="22">
        <f t="shared" si="78"/>
        <v>0</v>
      </c>
      <c r="K207" s="22">
        <f t="shared" si="78"/>
        <v>0</v>
      </c>
      <c r="L207" s="23" t="str">
        <f t="shared" si="74"/>
        <v/>
      </c>
      <c r="N207" s="31"/>
      <c r="O207" s="35"/>
    </row>
    <row r="208" spans="1:15">
      <c r="A208" s="28" t="s">
        <v>25</v>
      </c>
      <c r="B208" s="25">
        <f t="shared" si="73"/>
        <v>0</v>
      </c>
      <c r="C208" s="25">
        <f t="shared" si="73"/>
        <v>0</v>
      </c>
      <c r="D208" s="27"/>
      <c r="E208" s="27"/>
      <c r="F208" s="27"/>
      <c r="G208" s="27"/>
      <c r="H208" s="27"/>
      <c r="I208" s="27"/>
      <c r="J208" s="27"/>
      <c r="K208" s="27"/>
      <c r="L208" s="37" t="str">
        <f t="shared" si="74"/>
        <v/>
      </c>
      <c r="N208" s="31"/>
      <c r="O208" s="35"/>
    </row>
    <row r="209" spans="1:15">
      <c r="A209" s="28" t="s">
        <v>26</v>
      </c>
      <c r="B209" s="25">
        <f t="shared" si="73"/>
        <v>0</v>
      </c>
      <c r="C209" s="25">
        <f t="shared" si="73"/>
        <v>0</v>
      </c>
      <c r="D209" s="27"/>
      <c r="E209" s="27"/>
      <c r="F209" s="27"/>
      <c r="G209" s="27"/>
      <c r="H209" s="27"/>
      <c r="I209" s="27"/>
      <c r="J209" s="27"/>
      <c r="K209" s="27"/>
      <c r="L209" s="37" t="str">
        <f t="shared" si="74"/>
        <v/>
      </c>
      <c r="N209" s="31"/>
      <c r="O209" s="35"/>
    </row>
    <row r="210" spans="1:15">
      <c r="A210" s="21" t="s">
        <v>27</v>
      </c>
      <c r="B210" s="22">
        <f t="shared" si="73"/>
        <v>0</v>
      </c>
      <c r="C210" s="22">
        <f t="shared" si="73"/>
        <v>0</v>
      </c>
      <c r="D210" s="22">
        <f t="shared" ref="D210:K210" si="79">SUM(D211:D214)</f>
        <v>0</v>
      </c>
      <c r="E210" s="22">
        <f t="shared" si="79"/>
        <v>0</v>
      </c>
      <c r="F210" s="22">
        <f t="shared" si="79"/>
        <v>0</v>
      </c>
      <c r="G210" s="22">
        <f t="shared" si="79"/>
        <v>0</v>
      </c>
      <c r="H210" s="22">
        <f t="shared" si="79"/>
        <v>0</v>
      </c>
      <c r="I210" s="22">
        <f t="shared" si="79"/>
        <v>0</v>
      </c>
      <c r="J210" s="22">
        <f t="shared" si="79"/>
        <v>0</v>
      </c>
      <c r="K210" s="22">
        <f t="shared" si="79"/>
        <v>0</v>
      </c>
      <c r="L210" s="23" t="str">
        <f t="shared" si="74"/>
        <v/>
      </c>
      <c r="N210" s="31"/>
      <c r="O210" s="35"/>
    </row>
    <row r="211" spans="1:15">
      <c r="A211" s="28" t="s">
        <v>28</v>
      </c>
      <c r="B211" s="25">
        <f t="shared" si="73"/>
        <v>0</v>
      </c>
      <c r="C211" s="25">
        <f t="shared" si="73"/>
        <v>0</v>
      </c>
      <c r="D211" s="25"/>
      <c r="E211" s="25"/>
      <c r="F211" s="25"/>
      <c r="G211" s="25"/>
      <c r="H211" s="25"/>
      <c r="I211" s="25"/>
      <c r="J211" s="25"/>
      <c r="K211" s="25"/>
      <c r="L211" s="37" t="str">
        <f t="shared" si="74"/>
        <v/>
      </c>
      <c r="N211" s="31"/>
      <c r="O211" s="35"/>
    </row>
    <row r="212" spans="1:15">
      <c r="A212" s="28" t="s">
        <v>29</v>
      </c>
      <c r="B212" s="25">
        <f t="shared" si="73"/>
        <v>0</v>
      </c>
      <c r="C212" s="25">
        <f t="shared" si="73"/>
        <v>0</v>
      </c>
      <c r="D212" s="25"/>
      <c r="E212" s="25"/>
      <c r="F212" s="25"/>
      <c r="G212" s="25"/>
      <c r="H212" s="25"/>
      <c r="I212" s="25"/>
      <c r="J212" s="25"/>
      <c r="K212" s="25"/>
      <c r="L212" s="37" t="str">
        <f t="shared" si="74"/>
        <v/>
      </c>
      <c r="N212" s="31"/>
      <c r="O212" s="35"/>
    </row>
    <row r="213" spans="1:15">
      <c r="A213" s="28" t="s">
        <v>30</v>
      </c>
      <c r="B213" s="25">
        <f t="shared" si="73"/>
        <v>0</v>
      </c>
      <c r="C213" s="25">
        <f t="shared" si="73"/>
        <v>0</v>
      </c>
      <c r="D213" s="25"/>
      <c r="E213" s="25"/>
      <c r="F213" s="25"/>
      <c r="G213" s="25"/>
      <c r="H213" s="25"/>
      <c r="I213" s="25"/>
      <c r="J213" s="25"/>
      <c r="K213" s="25"/>
      <c r="L213" s="37" t="str">
        <f t="shared" si="74"/>
        <v/>
      </c>
      <c r="N213" s="31"/>
      <c r="O213" s="35"/>
    </row>
    <row r="214" spans="1:15" ht="19.5" thickBot="1">
      <c r="A214" s="28" t="s">
        <v>31</v>
      </c>
      <c r="B214" s="25">
        <f t="shared" si="73"/>
        <v>0</v>
      </c>
      <c r="C214" s="25">
        <f t="shared" si="73"/>
        <v>0</v>
      </c>
      <c r="D214" s="25"/>
      <c r="E214" s="25"/>
      <c r="F214" s="25"/>
      <c r="G214" s="25"/>
      <c r="H214" s="25"/>
      <c r="I214" s="25"/>
      <c r="J214" s="25"/>
      <c r="K214" s="25"/>
      <c r="L214" s="38" t="str">
        <f t="shared" si="74"/>
        <v/>
      </c>
      <c r="N214" s="31"/>
      <c r="O214" s="35"/>
    </row>
    <row r="215" spans="1:15">
      <c r="A215" s="29" t="s">
        <v>32</v>
      </c>
      <c r="B215" s="30">
        <f>+B202+B197</f>
        <v>0</v>
      </c>
      <c r="C215" s="30">
        <f>+C202+C197</f>
        <v>0</v>
      </c>
      <c r="D215" s="30">
        <f>+D202+D197</f>
        <v>0</v>
      </c>
      <c r="E215" s="30">
        <f t="shared" ref="E215:K215" si="80">+E202+E197</f>
        <v>0</v>
      </c>
      <c r="F215" s="30">
        <f t="shared" si="80"/>
        <v>0</v>
      </c>
      <c r="G215" s="30">
        <f t="shared" si="80"/>
        <v>0</v>
      </c>
      <c r="H215" s="30">
        <f t="shared" si="80"/>
        <v>0</v>
      </c>
      <c r="I215" s="30">
        <f t="shared" si="80"/>
        <v>0</v>
      </c>
      <c r="J215" s="30">
        <f t="shared" si="80"/>
        <v>0</v>
      </c>
      <c r="K215" s="30">
        <f t="shared" si="80"/>
        <v>0</v>
      </c>
      <c r="L215" s="39" t="str">
        <f t="shared" si="74"/>
        <v/>
      </c>
      <c r="N215" s="31"/>
      <c r="O215" s="35"/>
    </row>
    <row r="216" spans="1:15">
      <c r="N216" s="31"/>
      <c r="O216" s="35"/>
    </row>
    <row r="217" spans="1:15">
      <c r="N217" s="31"/>
      <c r="O217" s="35"/>
    </row>
    <row r="218" spans="1:15">
      <c r="A218" s="1"/>
      <c r="B218" s="1"/>
      <c r="C218" s="1"/>
      <c r="D218" s="1"/>
      <c r="E218" s="1"/>
      <c r="F218" s="1"/>
      <c r="G218" s="1"/>
      <c r="H218" s="1"/>
      <c r="I218" s="1"/>
      <c r="J218" s="2"/>
      <c r="K218" s="153" t="s">
        <v>0</v>
      </c>
      <c r="L218" s="153"/>
      <c r="N218" s="31"/>
      <c r="O218" s="35"/>
    </row>
    <row r="219" spans="1:15">
      <c r="A219" s="154" t="s">
        <v>142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N219" s="31"/>
      <c r="O219" s="35"/>
    </row>
    <row r="220" spans="1: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55" t="s">
        <v>1</v>
      </c>
      <c r="L220" s="155"/>
      <c r="N220" s="31"/>
      <c r="O220" s="35"/>
    </row>
    <row r="221" spans="1:15">
      <c r="A221" s="156" t="s">
        <v>44</v>
      </c>
      <c r="B221" s="156"/>
      <c r="C221" s="156"/>
      <c r="D221" s="156"/>
      <c r="E221" s="157" t="s">
        <v>2</v>
      </c>
      <c r="F221" s="157"/>
      <c r="G221" s="157"/>
      <c r="H221" s="157"/>
      <c r="I221" s="157"/>
      <c r="J221" s="157"/>
      <c r="K221" s="157"/>
      <c r="L221" s="158"/>
      <c r="N221" s="31"/>
      <c r="O221" s="35"/>
    </row>
    <row r="222" spans="1:15">
      <c r="A222" s="159" t="s">
        <v>144</v>
      </c>
      <c r="B222" s="160"/>
      <c r="C222" s="160"/>
      <c r="D222" s="161"/>
      <c r="E222" s="176" t="s">
        <v>3</v>
      </c>
      <c r="F222" s="176"/>
      <c r="G222" s="176"/>
      <c r="H222" s="148"/>
      <c r="I222" s="148"/>
      <c r="J222" s="148"/>
      <c r="K222" s="148"/>
      <c r="L222" s="5"/>
      <c r="N222" s="31"/>
      <c r="O222" s="35"/>
    </row>
    <row r="223" spans="1:15">
      <c r="A223" s="6" t="s">
        <v>45</v>
      </c>
      <c r="B223" s="7"/>
      <c r="C223" s="7"/>
      <c r="D223" s="8"/>
      <c r="E223" s="177" t="s">
        <v>4</v>
      </c>
      <c r="F223" s="177"/>
      <c r="G223" s="177"/>
      <c r="H223" s="9"/>
      <c r="I223" s="9"/>
      <c r="J223" s="9"/>
      <c r="K223" s="9"/>
      <c r="L223" s="10"/>
      <c r="N223" s="31"/>
      <c r="O223" s="35"/>
    </row>
    <row r="224" spans="1:15">
      <c r="A224" s="11"/>
      <c r="B224" s="12"/>
      <c r="C224" s="12"/>
      <c r="D224" s="12"/>
      <c r="E224" s="13"/>
      <c r="F224" s="13"/>
      <c r="G224" s="13"/>
      <c r="H224" s="14"/>
      <c r="I224" s="14"/>
      <c r="J224" s="14"/>
      <c r="K224" s="14"/>
      <c r="L224" s="15"/>
      <c r="N224" s="31"/>
      <c r="O224" s="35"/>
    </row>
    <row r="225" spans="1:15">
      <c r="A225" s="7" t="s">
        <v>5</v>
      </c>
      <c r="B225" s="7"/>
      <c r="C225" s="7"/>
      <c r="D225" s="7"/>
      <c r="E225" s="9"/>
      <c r="F225" s="9"/>
      <c r="G225" s="9"/>
      <c r="H225" s="9"/>
      <c r="I225" s="9"/>
      <c r="J225" s="9"/>
      <c r="K225" s="9"/>
      <c r="L225" s="9"/>
      <c r="N225" s="31"/>
      <c r="O225" s="35"/>
    </row>
    <row r="226" spans="1:15">
      <c r="A226" s="16" t="s">
        <v>6</v>
      </c>
      <c r="B226" s="151" t="s">
        <v>7</v>
      </c>
      <c r="C226" s="152"/>
      <c r="D226" s="151" t="s">
        <v>8</v>
      </c>
      <c r="E226" s="152"/>
      <c r="F226" s="151" t="s">
        <v>9</v>
      </c>
      <c r="G226" s="152"/>
      <c r="H226" s="151" t="s">
        <v>10</v>
      </c>
      <c r="I226" s="152"/>
      <c r="J226" s="151" t="s">
        <v>11</v>
      </c>
      <c r="K226" s="152"/>
      <c r="L226" s="17" t="s">
        <v>12</v>
      </c>
      <c r="N226" s="31"/>
      <c r="O226" s="35"/>
    </row>
    <row r="227" spans="1:15">
      <c r="A227" s="18"/>
      <c r="B227" s="19" t="s">
        <v>13</v>
      </c>
      <c r="C227" s="19" t="s">
        <v>14</v>
      </c>
      <c r="D227" s="19" t="s">
        <v>13</v>
      </c>
      <c r="E227" s="19" t="s">
        <v>14</v>
      </c>
      <c r="F227" s="19" t="s">
        <v>13</v>
      </c>
      <c r="G227" s="19" t="s">
        <v>14</v>
      </c>
      <c r="H227" s="19" t="s">
        <v>13</v>
      </c>
      <c r="I227" s="19" t="s">
        <v>14</v>
      </c>
      <c r="J227" s="19" t="s">
        <v>13</v>
      </c>
      <c r="K227" s="19" t="s">
        <v>14</v>
      </c>
      <c r="L227" s="20" t="s">
        <v>15</v>
      </c>
      <c r="N227" s="31"/>
      <c r="O227" s="35"/>
    </row>
    <row r="228" spans="1:15">
      <c r="A228" s="21" t="s">
        <v>16</v>
      </c>
      <c r="B228" s="22">
        <f t="shared" ref="B228:C245" si="81">+D228+F228+H228+J228</f>
        <v>0</v>
      </c>
      <c r="C228" s="22">
        <f t="shared" si="81"/>
        <v>0</v>
      </c>
      <c r="D228" s="22">
        <f t="shared" ref="D228:K228" si="82">SUM(D229:D231)</f>
        <v>0</v>
      </c>
      <c r="E228" s="22">
        <f t="shared" si="82"/>
        <v>0</v>
      </c>
      <c r="F228" s="22">
        <f t="shared" si="82"/>
        <v>0</v>
      </c>
      <c r="G228" s="22">
        <f t="shared" si="82"/>
        <v>0</v>
      </c>
      <c r="H228" s="22">
        <f t="shared" si="82"/>
        <v>0</v>
      </c>
      <c r="I228" s="22">
        <f t="shared" si="82"/>
        <v>0</v>
      </c>
      <c r="J228" s="22">
        <f t="shared" si="82"/>
        <v>0</v>
      </c>
      <c r="K228" s="22">
        <f t="shared" si="82"/>
        <v>0</v>
      </c>
      <c r="L228" s="23" t="str">
        <f>IF(C228&gt;0,FIXED(C228/B228*100,2),"")</f>
        <v/>
      </c>
      <c r="N228" s="31"/>
      <c r="O228" s="35"/>
    </row>
    <row r="229" spans="1:15">
      <c r="A229" s="24" t="s">
        <v>17</v>
      </c>
      <c r="B229" s="25">
        <f t="shared" si="81"/>
        <v>0</v>
      </c>
      <c r="C229" s="25">
        <f t="shared" si="81"/>
        <v>0</v>
      </c>
      <c r="D229" s="25"/>
      <c r="E229" s="25"/>
      <c r="F229" s="25"/>
      <c r="G229" s="25"/>
      <c r="H229" s="25"/>
      <c r="I229" s="25"/>
      <c r="J229" s="25"/>
      <c r="K229" s="25"/>
      <c r="L229" s="37" t="str">
        <f t="shared" ref="L229:L246" si="83">IF(C229&gt;0,FIXED(C229/B229*100,2),"")</f>
        <v/>
      </c>
      <c r="N229" s="31"/>
      <c r="O229" s="35"/>
    </row>
    <row r="230" spans="1:15">
      <c r="A230" s="24" t="s">
        <v>18</v>
      </c>
      <c r="B230" s="25">
        <f t="shared" si="81"/>
        <v>0</v>
      </c>
      <c r="C230" s="25">
        <f t="shared" si="81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3"/>
        <v/>
      </c>
      <c r="N230" s="31"/>
      <c r="O230" s="35"/>
    </row>
    <row r="231" spans="1:15">
      <c r="A231" s="24" t="s">
        <v>140</v>
      </c>
      <c r="B231" s="25">
        <f t="shared" si="81"/>
        <v>0</v>
      </c>
      <c r="C231" s="25">
        <f t="shared" si="81"/>
        <v>0</v>
      </c>
      <c r="D231" s="25"/>
      <c r="E231" s="25"/>
      <c r="F231" s="25"/>
      <c r="G231" s="25"/>
      <c r="H231" s="25"/>
      <c r="I231" s="25"/>
      <c r="J231" s="25"/>
      <c r="K231" s="25"/>
      <c r="L231" s="37" t="str">
        <f t="shared" si="83"/>
        <v/>
      </c>
      <c r="N231" s="31"/>
      <c r="O231" s="35"/>
    </row>
    <row r="232" spans="1:15">
      <c r="A232" s="21" t="s">
        <v>19</v>
      </c>
      <c r="B232" s="22">
        <f t="shared" si="81"/>
        <v>0</v>
      </c>
      <c r="C232" s="22">
        <f t="shared" si="81"/>
        <v>0</v>
      </c>
      <c r="D232" s="22">
        <f t="shared" ref="D232:K232" si="84">+D233</f>
        <v>0</v>
      </c>
      <c r="E232" s="22">
        <f t="shared" si="84"/>
        <v>0</v>
      </c>
      <c r="F232" s="22">
        <f t="shared" si="84"/>
        <v>0</v>
      </c>
      <c r="G232" s="22">
        <f t="shared" si="84"/>
        <v>0</v>
      </c>
      <c r="H232" s="22">
        <f t="shared" si="84"/>
        <v>0</v>
      </c>
      <c r="I232" s="22">
        <f t="shared" si="84"/>
        <v>0</v>
      </c>
      <c r="J232" s="22">
        <f t="shared" si="84"/>
        <v>0</v>
      </c>
      <c r="K232" s="22">
        <f t="shared" si="84"/>
        <v>0</v>
      </c>
      <c r="L232" s="23" t="str">
        <f t="shared" si="83"/>
        <v/>
      </c>
      <c r="N232" s="31"/>
      <c r="O232" s="35"/>
    </row>
    <row r="233" spans="1:15">
      <c r="A233" s="21" t="s">
        <v>20</v>
      </c>
      <c r="B233" s="22">
        <f t="shared" si="81"/>
        <v>0</v>
      </c>
      <c r="C233" s="22">
        <f t="shared" si="81"/>
        <v>0</v>
      </c>
      <c r="D233" s="22">
        <f t="shared" ref="D233:K233" si="85">+D234+D237+D238+D241</f>
        <v>0</v>
      </c>
      <c r="E233" s="22">
        <f t="shared" si="85"/>
        <v>0</v>
      </c>
      <c r="F233" s="22">
        <f t="shared" si="85"/>
        <v>0</v>
      </c>
      <c r="G233" s="22">
        <f t="shared" si="85"/>
        <v>0</v>
      </c>
      <c r="H233" s="22">
        <f t="shared" si="85"/>
        <v>0</v>
      </c>
      <c r="I233" s="22">
        <f t="shared" si="85"/>
        <v>0</v>
      </c>
      <c r="J233" s="22">
        <f t="shared" si="85"/>
        <v>0</v>
      </c>
      <c r="K233" s="22">
        <f t="shared" si="85"/>
        <v>0</v>
      </c>
      <c r="L233" s="23" t="str">
        <f t="shared" si="83"/>
        <v/>
      </c>
      <c r="N233" s="31"/>
      <c r="O233" s="35"/>
    </row>
    <row r="234" spans="1:15">
      <c r="A234" s="21" t="s">
        <v>21</v>
      </c>
      <c r="B234" s="22">
        <f t="shared" si="81"/>
        <v>0</v>
      </c>
      <c r="C234" s="22">
        <f t="shared" si="81"/>
        <v>0</v>
      </c>
      <c r="D234" s="22">
        <f t="shared" ref="D234:K234" si="86">+D235+D236</f>
        <v>0</v>
      </c>
      <c r="E234" s="22">
        <f t="shared" si="86"/>
        <v>0</v>
      </c>
      <c r="F234" s="22">
        <f t="shared" si="86"/>
        <v>0</v>
      </c>
      <c r="G234" s="22">
        <f t="shared" si="86"/>
        <v>0</v>
      </c>
      <c r="H234" s="22">
        <f t="shared" si="86"/>
        <v>0</v>
      </c>
      <c r="I234" s="22">
        <f t="shared" si="86"/>
        <v>0</v>
      </c>
      <c r="J234" s="22">
        <f t="shared" si="86"/>
        <v>0</v>
      </c>
      <c r="K234" s="22">
        <f t="shared" si="86"/>
        <v>0</v>
      </c>
      <c r="L234" s="23" t="str">
        <f t="shared" si="83"/>
        <v/>
      </c>
      <c r="N234" s="31"/>
      <c r="O234" s="35"/>
    </row>
    <row r="235" spans="1:15">
      <c r="A235" s="24" t="s">
        <v>22</v>
      </c>
      <c r="B235" s="25">
        <f t="shared" si="81"/>
        <v>0</v>
      </c>
      <c r="C235" s="25">
        <f t="shared" si="81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3"/>
        <v/>
      </c>
      <c r="N235" s="31"/>
      <c r="O235" s="35"/>
    </row>
    <row r="236" spans="1:15">
      <c r="A236" s="26" t="s">
        <v>23</v>
      </c>
      <c r="B236" s="25">
        <f t="shared" si="81"/>
        <v>0</v>
      </c>
      <c r="C236" s="25">
        <f t="shared" si="81"/>
        <v>0</v>
      </c>
      <c r="D236" s="27"/>
      <c r="E236" s="27"/>
      <c r="F236" s="27"/>
      <c r="G236" s="27"/>
      <c r="H236" s="27"/>
      <c r="I236" s="27"/>
      <c r="J236" s="27"/>
      <c r="K236" s="27"/>
      <c r="L236" s="37" t="str">
        <f t="shared" si="83"/>
        <v/>
      </c>
      <c r="N236" s="31"/>
      <c r="O236" s="35"/>
    </row>
    <row r="237" spans="1:15">
      <c r="A237" s="24" t="s">
        <v>141</v>
      </c>
      <c r="B237" s="25">
        <f t="shared" si="81"/>
        <v>0</v>
      </c>
      <c r="C237" s="25">
        <f t="shared" si="81"/>
        <v>0</v>
      </c>
      <c r="D237" s="25">
        <f>+N237*0.15</f>
        <v>0</v>
      </c>
      <c r="E237" s="25"/>
      <c r="F237" s="25">
        <f>+N237*0.3</f>
        <v>0</v>
      </c>
      <c r="G237" s="25"/>
      <c r="H237" s="25">
        <f>+N237*0.3</f>
        <v>0</v>
      </c>
      <c r="I237" s="25"/>
      <c r="J237" s="25">
        <f>+N237-D237-F237-H237</f>
        <v>0</v>
      </c>
      <c r="K237" s="25"/>
      <c r="L237" s="37" t="str">
        <f t="shared" si="83"/>
        <v/>
      </c>
      <c r="N237" s="31"/>
      <c r="O237" s="35"/>
    </row>
    <row r="238" spans="1:15">
      <c r="A238" s="21" t="s">
        <v>24</v>
      </c>
      <c r="B238" s="22">
        <f t="shared" si="81"/>
        <v>0</v>
      </c>
      <c r="C238" s="22">
        <f t="shared" si="81"/>
        <v>0</v>
      </c>
      <c r="D238" s="22">
        <f t="shared" ref="D238:K238" si="87">+D239+D240</f>
        <v>0</v>
      </c>
      <c r="E238" s="22">
        <f t="shared" si="87"/>
        <v>0</v>
      </c>
      <c r="F238" s="22">
        <f t="shared" si="87"/>
        <v>0</v>
      </c>
      <c r="G238" s="22">
        <f t="shared" si="87"/>
        <v>0</v>
      </c>
      <c r="H238" s="22">
        <f t="shared" si="87"/>
        <v>0</v>
      </c>
      <c r="I238" s="22">
        <f t="shared" si="87"/>
        <v>0</v>
      </c>
      <c r="J238" s="22">
        <f t="shared" si="87"/>
        <v>0</v>
      </c>
      <c r="K238" s="22">
        <f t="shared" si="87"/>
        <v>0</v>
      </c>
      <c r="L238" s="23" t="str">
        <f t="shared" si="83"/>
        <v/>
      </c>
      <c r="N238" s="31"/>
      <c r="O238" s="35"/>
    </row>
    <row r="239" spans="1:15">
      <c r="A239" s="28" t="s">
        <v>25</v>
      </c>
      <c r="B239" s="25">
        <f t="shared" si="81"/>
        <v>0</v>
      </c>
      <c r="C239" s="25">
        <f t="shared" si="81"/>
        <v>0</v>
      </c>
      <c r="D239" s="27"/>
      <c r="E239" s="27"/>
      <c r="F239" s="27"/>
      <c r="G239" s="27"/>
      <c r="H239" s="27"/>
      <c r="I239" s="27"/>
      <c r="J239" s="27"/>
      <c r="K239" s="27"/>
      <c r="L239" s="37" t="str">
        <f t="shared" si="83"/>
        <v/>
      </c>
      <c r="N239" s="31"/>
      <c r="O239" s="35"/>
    </row>
    <row r="240" spans="1:15">
      <c r="A240" s="28" t="s">
        <v>26</v>
      </c>
      <c r="B240" s="25">
        <f t="shared" si="81"/>
        <v>0</v>
      </c>
      <c r="C240" s="25">
        <f t="shared" si="81"/>
        <v>0</v>
      </c>
      <c r="D240" s="27"/>
      <c r="E240" s="27"/>
      <c r="F240" s="27"/>
      <c r="G240" s="27"/>
      <c r="H240" s="27"/>
      <c r="I240" s="27"/>
      <c r="J240" s="27"/>
      <c r="K240" s="27"/>
      <c r="L240" s="37" t="str">
        <f t="shared" si="83"/>
        <v/>
      </c>
      <c r="N240" s="31"/>
      <c r="O240" s="35"/>
    </row>
    <row r="241" spans="1:15">
      <c r="A241" s="21" t="s">
        <v>27</v>
      </c>
      <c r="B241" s="22">
        <f t="shared" si="81"/>
        <v>0</v>
      </c>
      <c r="C241" s="22">
        <f t="shared" si="81"/>
        <v>0</v>
      </c>
      <c r="D241" s="22">
        <f t="shared" ref="D241:K241" si="88">SUM(D242:D245)</f>
        <v>0</v>
      </c>
      <c r="E241" s="22">
        <f t="shared" si="88"/>
        <v>0</v>
      </c>
      <c r="F241" s="22">
        <f t="shared" si="88"/>
        <v>0</v>
      </c>
      <c r="G241" s="22">
        <f t="shared" si="88"/>
        <v>0</v>
      </c>
      <c r="H241" s="22">
        <f t="shared" si="88"/>
        <v>0</v>
      </c>
      <c r="I241" s="22">
        <f t="shared" si="88"/>
        <v>0</v>
      </c>
      <c r="J241" s="22">
        <f t="shared" si="88"/>
        <v>0</v>
      </c>
      <c r="K241" s="22">
        <f t="shared" si="88"/>
        <v>0</v>
      </c>
      <c r="L241" s="23" t="str">
        <f t="shared" si="83"/>
        <v/>
      </c>
      <c r="N241" s="31"/>
      <c r="O241" s="35"/>
    </row>
    <row r="242" spans="1:15">
      <c r="A242" s="28" t="s">
        <v>28</v>
      </c>
      <c r="B242" s="25">
        <f t="shared" si="81"/>
        <v>0</v>
      </c>
      <c r="C242" s="25">
        <f t="shared" si="81"/>
        <v>0</v>
      </c>
      <c r="D242" s="25">
        <f>+VALUE(FIXED(N242*0.24/1000000,5)*1000000)</f>
        <v>0</v>
      </c>
      <c r="E242" s="25"/>
      <c r="F242" s="25">
        <f>+D242</f>
        <v>0</v>
      </c>
      <c r="G242" s="25"/>
      <c r="H242" s="25">
        <f>+(N242-D242-F242)/2</f>
        <v>0</v>
      </c>
      <c r="I242" s="25"/>
      <c r="J242" s="25">
        <f>+N242-H242-F242-D242</f>
        <v>0</v>
      </c>
      <c r="K242" s="25"/>
      <c r="L242" s="37" t="str">
        <f t="shared" si="83"/>
        <v/>
      </c>
      <c r="N242" s="31"/>
      <c r="O242" s="35"/>
    </row>
    <row r="243" spans="1:15">
      <c r="A243" s="28" t="s">
        <v>29</v>
      </c>
      <c r="B243" s="25">
        <f t="shared" si="81"/>
        <v>0</v>
      </c>
      <c r="C243" s="25">
        <f t="shared" si="81"/>
        <v>0</v>
      </c>
      <c r="D243" s="25"/>
      <c r="E243" s="25"/>
      <c r="F243" s="25"/>
      <c r="G243" s="25"/>
      <c r="H243" s="25"/>
      <c r="I243" s="25"/>
      <c r="J243" s="25"/>
      <c r="K243" s="25"/>
      <c r="L243" s="37" t="str">
        <f t="shared" si="83"/>
        <v/>
      </c>
      <c r="N243" s="31"/>
      <c r="O243" s="35"/>
    </row>
    <row r="244" spans="1:15">
      <c r="A244" s="28" t="s">
        <v>30</v>
      </c>
      <c r="B244" s="25">
        <f t="shared" si="81"/>
        <v>0</v>
      </c>
      <c r="C244" s="25">
        <f t="shared" si="81"/>
        <v>0</v>
      </c>
      <c r="D244" s="25"/>
      <c r="E244" s="25"/>
      <c r="F244" s="25"/>
      <c r="G244" s="25"/>
      <c r="H244" s="25"/>
      <c r="I244" s="25"/>
      <c r="J244" s="25"/>
      <c r="K244" s="25"/>
      <c r="L244" s="37" t="str">
        <f t="shared" si="83"/>
        <v/>
      </c>
      <c r="N244" s="31"/>
      <c r="O244" s="35"/>
    </row>
    <row r="245" spans="1:15" ht="19.5" thickBot="1">
      <c r="A245" s="28" t="s">
        <v>31</v>
      </c>
      <c r="B245" s="25">
        <f t="shared" si="81"/>
        <v>0</v>
      </c>
      <c r="C245" s="25">
        <f t="shared" si="81"/>
        <v>0</v>
      </c>
      <c r="D245" s="25"/>
      <c r="E245" s="25"/>
      <c r="F245" s="25"/>
      <c r="G245" s="25"/>
      <c r="H245" s="25"/>
      <c r="I245" s="25"/>
      <c r="J245" s="25"/>
      <c r="K245" s="25"/>
      <c r="L245" s="38" t="str">
        <f t="shared" si="83"/>
        <v/>
      </c>
      <c r="N245" s="31"/>
      <c r="O245" s="35"/>
    </row>
    <row r="246" spans="1:15">
      <c r="A246" s="29" t="s">
        <v>32</v>
      </c>
      <c r="B246" s="30">
        <f t="shared" ref="B246:K246" si="89">+B233+B228</f>
        <v>0</v>
      </c>
      <c r="C246" s="30">
        <f t="shared" si="89"/>
        <v>0</v>
      </c>
      <c r="D246" s="30">
        <f t="shared" si="89"/>
        <v>0</v>
      </c>
      <c r="E246" s="30">
        <f t="shared" si="89"/>
        <v>0</v>
      </c>
      <c r="F246" s="30">
        <f t="shared" si="89"/>
        <v>0</v>
      </c>
      <c r="G246" s="30">
        <f t="shared" si="89"/>
        <v>0</v>
      </c>
      <c r="H246" s="30">
        <f t="shared" si="89"/>
        <v>0</v>
      </c>
      <c r="I246" s="30">
        <f t="shared" si="89"/>
        <v>0</v>
      </c>
      <c r="J246" s="30">
        <f t="shared" si="89"/>
        <v>0</v>
      </c>
      <c r="K246" s="30">
        <f t="shared" si="89"/>
        <v>0</v>
      </c>
      <c r="L246" s="39" t="str">
        <f t="shared" si="83"/>
        <v/>
      </c>
      <c r="N246" s="31"/>
      <c r="O246" s="35"/>
    </row>
    <row r="249" spans="1:15">
      <c r="A249" s="1"/>
      <c r="B249" s="1"/>
      <c r="C249" s="1"/>
      <c r="D249" s="1"/>
      <c r="E249" s="1"/>
      <c r="F249" s="1"/>
      <c r="G249" s="1"/>
      <c r="H249" s="1"/>
      <c r="I249" s="1"/>
      <c r="J249" s="2"/>
      <c r="K249" s="153" t="s">
        <v>0</v>
      </c>
      <c r="L249" s="153"/>
    </row>
    <row r="250" spans="1:15">
      <c r="A250" s="154" t="s">
        <v>142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</row>
    <row r="251" spans="1: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55" t="s">
        <v>1</v>
      </c>
      <c r="L251" s="155"/>
    </row>
    <row r="252" spans="1:15">
      <c r="A252" s="156" t="s">
        <v>35</v>
      </c>
      <c r="B252" s="156"/>
      <c r="C252" s="156"/>
      <c r="D252" s="156"/>
      <c r="E252" s="157" t="s">
        <v>2</v>
      </c>
      <c r="F252" s="157"/>
      <c r="G252" s="157"/>
      <c r="H252" s="157"/>
      <c r="I252" s="157"/>
      <c r="J252" s="157"/>
      <c r="K252" s="157"/>
      <c r="L252" s="158"/>
    </row>
    <row r="253" spans="1:15">
      <c r="A253" s="159" t="s">
        <v>144</v>
      </c>
      <c r="B253" s="160"/>
      <c r="C253" s="160"/>
      <c r="D253" s="161"/>
      <c r="E253" s="176" t="s">
        <v>3</v>
      </c>
      <c r="F253" s="176"/>
      <c r="G253" s="176"/>
      <c r="H253" s="148"/>
      <c r="I253" s="148"/>
      <c r="J253" s="148"/>
      <c r="K253" s="148"/>
      <c r="L253" s="5"/>
    </row>
    <row r="254" spans="1:15">
      <c r="A254" s="6" t="s">
        <v>39</v>
      </c>
      <c r="B254" s="7"/>
      <c r="C254" s="7"/>
      <c r="D254" s="8"/>
      <c r="E254" s="177" t="s">
        <v>4</v>
      </c>
      <c r="F254" s="177"/>
      <c r="G254" s="177"/>
      <c r="H254" s="9"/>
      <c r="I254" s="9"/>
      <c r="J254" s="9"/>
      <c r="K254" s="9"/>
      <c r="L254" s="10"/>
    </row>
    <row r="255" spans="1:15">
      <c r="A255" s="11"/>
      <c r="B255" s="12"/>
      <c r="C255" s="12"/>
      <c r="D255" s="12"/>
      <c r="E255" s="13"/>
      <c r="F255" s="13"/>
      <c r="G255" s="13"/>
      <c r="H255" s="14"/>
      <c r="I255" s="14"/>
      <c r="J255" s="14"/>
      <c r="K255" s="14"/>
      <c r="L255" s="15"/>
    </row>
    <row r="256" spans="1:15">
      <c r="A256" s="7" t="s">
        <v>5</v>
      </c>
      <c r="B256" s="7"/>
      <c r="C256" s="7"/>
      <c r="D256" s="7"/>
      <c r="E256" s="9"/>
      <c r="F256" s="9"/>
      <c r="G256" s="9"/>
      <c r="H256" s="9"/>
      <c r="I256" s="9"/>
      <c r="J256" s="9"/>
      <c r="K256" s="9"/>
      <c r="L256" s="9"/>
    </row>
    <row r="257" spans="1:12">
      <c r="A257" s="16" t="s">
        <v>6</v>
      </c>
      <c r="B257" s="151" t="s">
        <v>7</v>
      </c>
      <c r="C257" s="152"/>
      <c r="D257" s="151" t="s">
        <v>8</v>
      </c>
      <c r="E257" s="152"/>
      <c r="F257" s="151" t="s">
        <v>9</v>
      </c>
      <c r="G257" s="152"/>
      <c r="H257" s="151" t="s">
        <v>10</v>
      </c>
      <c r="I257" s="152"/>
      <c r="J257" s="151" t="s">
        <v>11</v>
      </c>
      <c r="K257" s="152"/>
      <c r="L257" s="17" t="s">
        <v>12</v>
      </c>
    </row>
    <row r="258" spans="1:12">
      <c r="A258" s="18"/>
      <c r="B258" s="19" t="s">
        <v>13</v>
      </c>
      <c r="C258" s="19" t="s">
        <v>14</v>
      </c>
      <c r="D258" s="19" t="s">
        <v>13</v>
      </c>
      <c r="E258" s="19" t="s">
        <v>14</v>
      </c>
      <c r="F258" s="19" t="s">
        <v>13</v>
      </c>
      <c r="G258" s="19" t="s">
        <v>14</v>
      </c>
      <c r="H258" s="19" t="s">
        <v>13</v>
      </c>
      <c r="I258" s="19" t="s">
        <v>14</v>
      </c>
      <c r="J258" s="19" t="s">
        <v>13</v>
      </c>
      <c r="K258" s="19" t="s">
        <v>14</v>
      </c>
      <c r="L258" s="20" t="s">
        <v>15</v>
      </c>
    </row>
    <row r="259" spans="1:12">
      <c r="A259" s="21" t="s">
        <v>16</v>
      </c>
      <c r="B259" s="22">
        <f>+D259+F259+H259+J259</f>
        <v>0</v>
      </c>
      <c r="C259" s="22">
        <f>+E259+G259+I259+K259</f>
        <v>0</v>
      </c>
      <c r="D259" s="22">
        <f t="shared" ref="D259:K259" si="90">SUM(D260:D262)</f>
        <v>0</v>
      </c>
      <c r="E259" s="22">
        <f t="shared" si="90"/>
        <v>0</v>
      </c>
      <c r="F259" s="22">
        <f t="shared" si="90"/>
        <v>0</v>
      </c>
      <c r="G259" s="22">
        <f t="shared" si="90"/>
        <v>0</v>
      </c>
      <c r="H259" s="22">
        <f t="shared" si="90"/>
        <v>0</v>
      </c>
      <c r="I259" s="22">
        <f t="shared" si="90"/>
        <v>0</v>
      </c>
      <c r="J259" s="22">
        <f t="shared" si="90"/>
        <v>0</v>
      </c>
      <c r="K259" s="22">
        <f t="shared" si="90"/>
        <v>0</v>
      </c>
      <c r="L259" s="23" t="str">
        <f>IF(C259&gt;0,FIXED(C259/B259*100,2),"")</f>
        <v/>
      </c>
    </row>
    <row r="260" spans="1:12">
      <c r="A260" s="24" t="s">
        <v>17</v>
      </c>
      <c r="B260" s="25">
        <f t="shared" ref="B260:C276" si="91">+D260+F260+H260+J260</f>
        <v>0</v>
      </c>
      <c r="C260" s="25">
        <f t="shared" si="91"/>
        <v>0</v>
      </c>
      <c r="D260" s="25">
        <f>+VALUE(FIXED(N260*0.24/1000000,5)*1000000)</f>
        <v>0</v>
      </c>
      <c r="E260" s="25"/>
      <c r="F260" s="25">
        <f>+D260</f>
        <v>0</v>
      </c>
      <c r="G260" s="25"/>
      <c r="H260" s="25">
        <f>+(N260-D260-F260)/2</f>
        <v>0</v>
      </c>
      <c r="I260" s="25"/>
      <c r="J260" s="25">
        <f>+N260-H260-F260-D260</f>
        <v>0</v>
      </c>
      <c r="K260" s="25"/>
      <c r="L260" s="37" t="str">
        <f t="shared" ref="L260:L277" si="92">IF(C260&gt;0,FIXED(C260/B260*100,2),"")</f>
        <v/>
      </c>
    </row>
    <row r="261" spans="1:12">
      <c r="A261" s="24" t="s">
        <v>18</v>
      </c>
      <c r="B261" s="25">
        <f t="shared" si="91"/>
        <v>0</v>
      </c>
      <c r="C261" s="25">
        <f t="shared" si="91"/>
        <v>0</v>
      </c>
      <c r="D261" s="25"/>
      <c r="E261" s="25"/>
      <c r="F261" s="25"/>
      <c r="G261" s="25"/>
      <c r="H261" s="25"/>
      <c r="I261" s="25"/>
      <c r="J261" s="25"/>
      <c r="K261" s="25"/>
      <c r="L261" s="37" t="str">
        <f t="shared" si="92"/>
        <v/>
      </c>
    </row>
    <row r="262" spans="1:12">
      <c r="A262" s="24" t="s">
        <v>140</v>
      </c>
      <c r="B262" s="25">
        <f t="shared" si="91"/>
        <v>0</v>
      </c>
      <c r="C262" s="25">
        <f t="shared" si="91"/>
        <v>0</v>
      </c>
      <c r="D262" s="25"/>
      <c r="E262" s="25"/>
      <c r="F262" s="25"/>
      <c r="G262" s="25"/>
      <c r="H262" s="25"/>
      <c r="I262" s="25"/>
      <c r="J262" s="25"/>
      <c r="K262" s="25"/>
      <c r="L262" s="37" t="str">
        <f t="shared" si="92"/>
        <v/>
      </c>
    </row>
    <row r="263" spans="1:12">
      <c r="A263" s="21" t="s">
        <v>19</v>
      </c>
      <c r="B263" s="22">
        <f t="shared" si="91"/>
        <v>0</v>
      </c>
      <c r="C263" s="22">
        <f t="shared" si="91"/>
        <v>0</v>
      </c>
      <c r="D263" s="22">
        <f t="shared" ref="D263:K263" si="93">+D264</f>
        <v>0</v>
      </c>
      <c r="E263" s="22">
        <f t="shared" si="93"/>
        <v>0</v>
      </c>
      <c r="F263" s="22">
        <f t="shared" si="93"/>
        <v>0</v>
      </c>
      <c r="G263" s="22">
        <f t="shared" si="93"/>
        <v>0</v>
      </c>
      <c r="H263" s="22">
        <f t="shared" si="93"/>
        <v>0</v>
      </c>
      <c r="I263" s="22">
        <f t="shared" si="93"/>
        <v>0</v>
      </c>
      <c r="J263" s="22">
        <f t="shared" si="93"/>
        <v>0</v>
      </c>
      <c r="K263" s="22">
        <f t="shared" si="93"/>
        <v>0</v>
      </c>
      <c r="L263" s="23" t="str">
        <f t="shared" si="92"/>
        <v/>
      </c>
    </row>
    <row r="264" spans="1:12">
      <c r="A264" s="21" t="s">
        <v>20</v>
      </c>
      <c r="B264" s="22">
        <f t="shared" si="91"/>
        <v>0</v>
      </c>
      <c r="C264" s="22">
        <f t="shared" si="91"/>
        <v>0</v>
      </c>
      <c r="D264" s="22">
        <f t="shared" ref="D264:K264" si="94">+D265+D268+D269+D272</f>
        <v>0</v>
      </c>
      <c r="E264" s="22">
        <f t="shared" si="94"/>
        <v>0</v>
      </c>
      <c r="F264" s="22">
        <f t="shared" si="94"/>
        <v>0</v>
      </c>
      <c r="G264" s="22">
        <f t="shared" si="94"/>
        <v>0</v>
      </c>
      <c r="H264" s="22">
        <f t="shared" si="94"/>
        <v>0</v>
      </c>
      <c r="I264" s="22">
        <f t="shared" si="94"/>
        <v>0</v>
      </c>
      <c r="J264" s="22">
        <f t="shared" si="94"/>
        <v>0</v>
      </c>
      <c r="K264" s="22">
        <f t="shared" si="94"/>
        <v>0</v>
      </c>
      <c r="L264" s="23" t="str">
        <f t="shared" si="92"/>
        <v/>
      </c>
    </row>
    <row r="265" spans="1:12">
      <c r="A265" s="21" t="s">
        <v>21</v>
      </c>
      <c r="B265" s="22">
        <f t="shared" si="91"/>
        <v>0</v>
      </c>
      <c r="C265" s="22">
        <f t="shared" si="91"/>
        <v>0</v>
      </c>
      <c r="D265" s="22">
        <f t="shared" ref="D265:K265" si="95">+D266+D267</f>
        <v>0</v>
      </c>
      <c r="E265" s="22">
        <f t="shared" si="95"/>
        <v>0</v>
      </c>
      <c r="F265" s="22">
        <f t="shared" si="95"/>
        <v>0</v>
      </c>
      <c r="G265" s="22">
        <f t="shared" si="95"/>
        <v>0</v>
      </c>
      <c r="H265" s="22">
        <f t="shared" si="95"/>
        <v>0</v>
      </c>
      <c r="I265" s="22">
        <f t="shared" si="95"/>
        <v>0</v>
      </c>
      <c r="J265" s="22">
        <f t="shared" si="95"/>
        <v>0</v>
      </c>
      <c r="K265" s="22">
        <f t="shared" si="95"/>
        <v>0</v>
      </c>
      <c r="L265" s="23" t="str">
        <f t="shared" si="92"/>
        <v/>
      </c>
    </row>
    <row r="266" spans="1:12">
      <c r="A266" s="24" t="s">
        <v>22</v>
      </c>
      <c r="B266" s="25">
        <f t="shared" si="91"/>
        <v>0</v>
      </c>
      <c r="C266" s="25">
        <f t="shared" si="91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92"/>
        <v/>
      </c>
    </row>
    <row r="267" spans="1:12">
      <c r="A267" s="26" t="s">
        <v>23</v>
      </c>
      <c r="B267" s="25">
        <f t="shared" si="91"/>
        <v>0</v>
      </c>
      <c r="C267" s="25">
        <f t="shared" si="91"/>
        <v>0</v>
      </c>
      <c r="D267" s="27"/>
      <c r="E267" s="27"/>
      <c r="F267" s="27"/>
      <c r="G267" s="27"/>
      <c r="H267" s="27"/>
      <c r="I267" s="27"/>
      <c r="J267" s="27"/>
      <c r="K267" s="27"/>
      <c r="L267" s="37" t="str">
        <f t="shared" si="92"/>
        <v/>
      </c>
    </row>
    <row r="268" spans="1:12">
      <c r="A268" s="24" t="s">
        <v>141</v>
      </c>
      <c r="B268" s="25">
        <f t="shared" si="91"/>
        <v>0</v>
      </c>
      <c r="C268" s="25">
        <f t="shared" si="91"/>
        <v>0</v>
      </c>
      <c r="D268" s="25"/>
      <c r="E268" s="25"/>
      <c r="F268" s="25"/>
      <c r="G268" s="25"/>
      <c r="H268" s="25"/>
      <c r="I268" s="25"/>
      <c r="J268" s="25"/>
      <c r="K268" s="25"/>
      <c r="L268" s="37" t="str">
        <f t="shared" si="92"/>
        <v/>
      </c>
    </row>
    <row r="269" spans="1:12">
      <c r="A269" s="21" t="s">
        <v>24</v>
      </c>
      <c r="B269" s="22">
        <f t="shared" si="91"/>
        <v>0</v>
      </c>
      <c r="C269" s="22">
        <f t="shared" si="91"/>
        <v>0</v>
      </c>
      <c r="D269" s="22">
        <f t="shared" ref="D269:K269" si="96">+D270+D271</f>
        <v>0</v>
      </c>
      <c r="E269" s="22">
        <f t="shared" si="96"/>
        <v>0</v>
      </c>
      <c r="F269" s="22">
        <f t="shared" si="96"/>
        <v>0</v>
      </c>
      <c r="G269" s="22">
        <f t="shared" si="96"/>
        <v>0</v>
      </c>
      <c r="H269" s="22">
        <f t="shared" si="96"/>
        <v>0</v>
      </c>
      <c r="I269" s="22">
        <f t="shared" si="96"/>
        <v>0</v>
      </c>
      <c r="J269" s="22">
        <f t="shared" si="96"/>
        <v>0</v>
      </c>
      <c r="K269" s="22">
        <f t="shared" si="96"/>
        <v>0</v>
      </c>
      <c r="L269" s="23" t="str">
        <f t="shared" si="92"/>
        <v/>
      </c>
    </row>
    <row r="270" spans="1:12">
      <c r="A270" s="28" t="s">
        <v>25</v>
      </c>
      <c r="B270" s="25">
        <f t="shared" si="91"/>
        <v>0</v>
      </c>
      <c r="C270" s="25">
        <f t="shared" si="91"/>
        <v>0</v>
      </c>
      <c r="D270" s="27"/>
      <c r="E270" s="27"/>
      <c r="F270" s="27"/>
      <c r="G270" s="27"/>
      <c r="H270" s="27"/>
      <c r="I270" s="27"/>
      <c r="J270" s="27"/>
      <c r="K270" s="27"/>
      <c r="L270" s="37" t="str">
        <f t="shared" si="92"/>
        <v/>
      </c>
    </row>
    <row r="271" spans="1:12">
      <c r="A271" s="28" t="s">
        <v>26</v>
      </c>
      <c r="B271" s="25">
        <f t="shared" si="91"/>
        <v>0</v>
      </c>
      <c r="C271" s="25">
        <f t="shared" si="91"/>
        <v>0</v>
      </c>
      <c r="D271" s="27"/>
      <c r="E271" s="27"/>
      <c r="F271" s="27"/>
      <c r="G271" s="27"/>
      <c r="H271" s="27"/>
      <c r="I271" s="27"/>
      <c r="J271" s="27"/>
      <c r="K271" s="27"/>
      <c r="L271" s="37" t="str">
        <f t="shared" si="92"/>
        <v/>
      </c>
    </row>
    <row r="272" spans="1:12">
      <c r="A272" s="21" t="s">
        <v>27</v>
      </c>
      <c r="B272" s="22">
        <f t="shared" si="91"/>
        <v>0</v>
      </c>
      <c r="C272" s="22">
        <f t="shared" si="91"/>
        <v>0</v>
      </c>
      <c r="D272" s="22">
        <f t="shared" ref="D272:K272" si="97">SUM(D273:D276)</f>
        <v>0</v>
      </c>
      <c r="E272" s="22">
        <f t="shared" si="97"/>
        <v>0</v>
      </c>
      <c r="F272" s="22">
        <f t="shared" si="97"/>
        <v>0</v>
      </c>
      <c r="G272" s="22">
        <f t="shared" si="97"/>
        <v>0</v>
      </c>
      <c r="H272" s="22">
        <f t="shared" si="97"/>
        <v>0</v>
      </c>
      <c r="I272" s="22">
        <f t="shared" si="97"/>
        <v>0</v>
      </c>
      <c r="J272" s="22">
        <f t="shared" si="97"/>
        <v>0</v>
      </c>
      <c r="K272" s="22">
        <f t="shared" si="97"/>
        <v>0</v>
      </c>
      <c r="L272" s="23" t="str">
        <f t="shared" si="92"/>
        <v/>
      </c>
    </row>
    <row r="273" spans="1:12">
      <c r="A273" s="28" t="s">
        <v>28</v>
      </c>
      <c r="B273" s="25">
        <f t="shared" si="91"/>
        <v>0</v>
      </c>
      <c r="C273" s="25">
        <f t="shared" si="91"/>
        <v>0</v>
      </c>
      <c r="D273" s="25"/>
      <c r="E273" s="25"/>
      <c r="F273" s="25"/>
      <c r="G273" s="25"/>
      <c r="H273" s="25"/>
      <c r="I273" s="25"/>
      <c r="J273" s="25"/>
      <c r="K273" s="25"/>
      <c r="L273" s="37" t="str">
        <f t="shared" si="92"/>
        <v/>
      </c>
    </row>
    <row r="274" spans="1:12">
      <c r="A274" s="28" t="s">
        <v>29</v>
      </c>
      <c r="B274" s="25">
        <f t="shared" si="91"/>
        <v>0</v>
      </c>
      <c r="C274" s="25">
        <f t="shared" si="91"/>
        <v>0</v>
      </c>
      <c r="D274" s="25"/>
      <c r="E274" s="25"/>
      <c r="F274" s="25"/>
      <c r="G274" s="25"/>
      <c r="H274" s="25"/>
      <c r="I274" s="25"/>
      <c r="J274" s="25"/>
      <c r="K274" s="25"/>
      <c r="L274" s="37" t="str">
        <f t="shared" si="92"/>
        <v/>
      </c>
    </row>
    <row r="275" spans="1:12">
      <c r="A275" s="28" t="s">
        <v>30</v>
      </c>
      <c r="B275" s="25">
        <f t="shared" si="91"/>
        <v>0</v>
      </c>
      <c r="C275" s="25">
        <f t="shared" si="91"/>
        <v>0</v>
      </c>
      <c r="D275" s="25"/>
      <c r="E275" s="25"/>
      <c r="F275" s="25"/>
      <c r="G275" s="25"/>
      <c r="H275" s="25"/>
      <c r="I275" s="25"/>
      <c r="J275" s="25"/>
      <c r="K275" s="25"/>
      <c r="L275" s="37" t="str">
        <f t="shared" si="92"/>
        <v/>
      </c>
    </row>
    <row r="276" spans="1:12" ht="19.5" thickBot="1">
      <c r="A276" s="28" t="s">
        <v>31</v>
      </c>
      <c r="B276" s="25">
        <f t="shared" si="91"/>
        <v>0</v>
      </c>
      <c r="C276" s="25">
        <f t="shared" si="91"/>
        <v>0</v>
      </c>
      <c r="D276" s="25"/>
      <c r="E276" s="25"/>
      <c r="F276" s="25"/>
      <c r="G276" s="25"/>
      <c r="H276" s="25"/>
      <c r="I276" s="25"/>
      <c r="J276" s="25"/>
      <c r="K276" s="25"/>
      <c r="L276" s="38" t="str">
        <f t="shared" si="92"/>
        <v/>
      </c>
    </row>
    <row r="277" spans="1:12">
      <c r="A277" s="29" t="s">
        <v>32</v>
      </c>
      <c r="B277" s="30">
        <f>+B264+B259</f>
        <v>0</v>
      </c>
      <c r="C277" s="30">
        <f>+C264+C259</f>
        <v>0</v>
      </c>
      <c r="D277" s="30">
        <f>+D264+D259</f>
        <v>0</v>
      </c>
      <c r="E277" s="30">
        <f t="shared" ref="E277:K277" si="98">+E264+E259</f>
        <v>0</v>
      </c>
      <c r="F277" s="30">
        <f t="shared" si="98"/>
        <v>0</v>
      </c>
      <c r="G277" s="30">
        <f t="shared" si="98"/>
        <v>0</v>
      </c>
      <c r="H277" s="30">
        <f t="shared" si="98"/>
        <v>0</v>
      </c>
      <c r="I277" s="30">
        <f t="shared" si="98"/>
        <v>0</v>
      </c>
      <c r="J277" s="30">
        <f t="shared" si="98"/>
        <v>0</v>
      </c>
      <c r="K277" s="30">
        <f t="shared" si="98"/>
        <v>0</v>
      </c>
      <c r="L277" s="39" t="str">
        <f t="shared" si="92"/>
        <v/>
      </c>
    </row>
  </sheetData>
  <mergeCells count="117"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  <mergeCell ref="A5:D5"/>
    <mergeCell ref="E5:G5"/>
    <mergeCell ref="E37:G37"/>
    <mergeCell ref="B40:C40"/>
    <mergeCell ref="D40:E40"/>
    <mergeCell ref="F40:G40"/>
    <mergeCell ref="H40:I40"/>
    <mergeCell ref="J40:K40"/>
    <mergeCell ref="K32:L32"/>
    <mergeCell ref="A33:L33"/>
    <mergeCell ref="K34:L34"/>
    <mergeCell ref="A35:D35"/>
    <mergeCell ref="E35:L35"/>
    <mergeCell ref="A36:D36"/>
    <mergeCell ref="E36:G36"/>
    <mergeCell ref="E68:G68"/>
    <mergeCell ref="B71:C71"/>
    <mergeCell ref="D71:E71"/>
    <mergeCell ref="F71:G71"/>
    <mergeCell ref="H71:I71"/>
    <mergeCell ref="J71:K71"/>
    <mergeCell ref="K63:L63"/>
    <mergeCell ref="A64:L64"/>
    <mergeCell ref="K65:L65"/>
    <mergeCell ref="A66:D66"/>
    <mergeCell ref="E66:L66"/>
    <mergeCell ref="A67:D67"/>
    <mergeCell ref="E67:G67"/>
    <mergeCell ref="E99:G99"/>
    <mergeCell ref="B102:C102"/>
    <mergeCell ref="D102:E102"/>
    <mergeCell ref="F102:G102"/>
    <mergeCell ref="H102:I102"/>
    <mergeCell ref="J102:K102"/>
    <mergeCell ref="K94:L94"/>
    <mergeCell ref="A95:L95"/>
    <mergeCell ref="K96:L96"/>
    <mergeCell ref="A97:D97"/>
    <mergeCell ref="E97:L97"/>
    <mergeCell ref="A98:D98"/>
    <mergeCell ref="E98:G98"/>
    <mergeCell ref="E130:G130"/>
    <mergeCell ref="B133:C133"/>
    <mergeCell ref="D133:E133"/>
    <mergeCell ref="F133:G133"/>
    <mergeCell ref="H133:I133"/>
    <mergeCell ref="J133:K133"/>
    <mergeCell ref="K125:L125"/>
    <mergeCell ref="A126:L126"/>
    <mergeCell ref="K127:L127"/>
    <mergeCell ref="A128:D128"/>
    <mergeCell ref="E128:L128"/>
    <mergeCell ref="A129:D129"/>
    <mergeCell ref="E129:G129"/>
    <mergeCell ref="E161:G161"/>
    <mergeCell ref="B164:C164"/>
    <mergeCell ref="D164:E164"/>
    <mergeCell ref="F164:G164"/>
    <mergeCell ref="H164:I164"/>
    <mergeCell ref="J164:K164"/>
    <mergeCell ref="K156:L156"/>
    <mergeCell ref="A157:L157"/>
    <mergeCell ref="K158:L158"/>
    <mergeCell ref="A159:D159"/>
    <mergeCell ref="E159:L159"/>
    <mergeCell ref="A160:D160"/>
    <mergeCell ref="E160:G160"/>
    <mergeCell ref="E192:G192"/>
    <mergeCell ref="B195:C195"/>
    <mergeCell ref="D195:E195"/>
    <mergeCell ref="F195:G195"/>
    <mergeCell ref="H195:I195"/>
    <mergeCell ref="J195:K195"/>
    <mergeCell ref="K187:L187"/>
    <mergeCell ref="A188:L188"/>
    <mergeCell ref="K189:L189"/>
    <mergeCell ref="A190:D190"/>
    <mergeCell ref="E190:L190"/>
    <mergeCell ref="A191:D191"/>
    <mergeCell ref="E191:G191"/>
    <mergeCell ref="E223:G223"/>
    <mergeCell ref="B226:C226"/>
    <mergeCell ref="D226:E226"/>
    <mergeCell ref="F226:G226"/>
    <mergeCell ref="H226:I226"/>
    <mergeCell ref="J226:K226"/>
    <mergeCell ref="K218:L218"/>
    <mergeCell ref="A219:L219"/>
    <mergeCell ref="K220:L220"/>
    <mergeCell ref="A221:D221"/>
    <mergeCell ref="E221:L221"/>
    <mergeCell ref="A222:D222"/>
    <mergeCell ref="E222:G222"/>
    <mergeCell ref="E254:G254"/>
    <mergeCell ref="B257:C257"/>
    <mergeCell ref="D257:E257"/>
    <mergeCell ref="F257:G257"/>
    <mergeCell ref="H257:I257"/>
    <mergeCell ref="J257:K257"/>
    <mergeCell ref="K249:L249"/>
    <mergeCell ref="A250:L250"/>
    <mergeCell ref="K251:L251"/>
    <mergeCell ref="A252:D252"/>
    <mergeCell ref="E252:L252"/>
    <mergeCell ref="A253:D253"/>
    <mergeCell ref="E253:G253"/>
  </mergeCells>
  <pageMargins left="0.70866141732283472" right="0.70866141732283472" top="0.74803149606299213" bottom="0.74803149606299213" header="0.31496062992125984" footer="0.31496062992125984"/>
  <pageSetup paperSize="9" scale="90" fitToHeight="10" orientation="landscape" r:id="rId1"/>
  <rowBreaks count="2" manualBreakCount="2">
    <brk id="29" max="16383" man="1"/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77"/>
  <sheetViews>
    <sheetView view="pageBreakPreview" topLeftCell="A245" zoomScaleSheetLayoutView="100" workbookViewId="0">
      <selection activeCell="A248" sqref="A248:XFD248"/>
    </sheetView>
  </sheetViews>
  <sheetFormatPr defaultRowHeight="18.75"/>
  <cols>
    <col min="1" max="1" width="32.7109375" customWidth="1"/>
    <col min="2" max="2" width="12.5703125" customWidth="1"/>
    <col min="3" max="3" width="11.85546875" bestFit="1" customWidth="1"/>
    <col min="4" max="4" width="12.7109375" bestFit="1" customWidth="1"/>
    <col min="5" max="5" width="11.140625" customWidth="1"/>
    <col min="6" max="7" width="11.7109375" bestFit="1" customWidth="1"/>
    <col min="8" max="8" width="11.7109375" customWidth="1"/>
    <col min="9" max="9" width="12.28515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145</v>
      </c>
      <c r="B5" s="160"/>
      <c r="C5" s="160"/>
      <c r="D5" s="161"/>
      <c r="E5" s="176" t="s">
        <v>3</v>
      </c>
      <c r="F5" s="176"/>
      <c r="G5" s="176"/>
      <c r="H5" s="148"/>
      <c r="I5" s="148"/>
      <c r="J5" s="148"/>
      <c r="K5" s="148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  <c r="O10" s="35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+D43+D74+D105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+D49+D80+D111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+D53+D84+D115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">
        <v>28</v>
      </c>
      <c r="B25" s="25">
        <f t="shared" si="0"/>
        <v>0</v>
      </c>
      <c r="C25" s="25">
        <f t="shared" si="0"/>
        <v>0</v>
      </c>
      <c r="D25" s="25">
        <f t="shared" ref="D25:K28" si="11">+D56+D87+D118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28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N31" s="31"/>
      <c r="O31" s="35"/>
    </row>
    <row r="32" spans="1:15">
      <c r="A32" s="1"/>
      <c r="B32" s="1"/>
      <c r="C32" s="1"/>
      <c r="D32" s="1"/>
      <c r="E32" s="1"/>
      <c r="F32" s="1"/>
      <c r="G32" s="1"/>
      <c r="H32" s="1"/>
      <c r="I32" s="1"/>
      <c r="J32" s="2"/>
      <c r="K32" s="153" t="s">
        <v>0</v>
      </c>
      <c r="L32" s="153"/>
      <c r="N32" s="31"/>
      <c r="O32" s="35"/>
    </row>
    <row r="33" spans="1:15">
      <c r="A33" s="154" t="s">
        <v>142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N33" s="31"/>
      <c r="O33" s="35"/>
    </row>
    <row r="34" spans="1:15">
      <c r="A34" s="3"/>
      <c r="B34" s="3"/>
      <c r="C34" s="3"/>
      <c r="D34" s="3"/>
      <c r="E34" s="3"/>
      <c r="F34" s="3"/>
      <c r="G34" s="3"/>
      <c r="H34" s="3"/>
      <c r="I34" s="3"/>
      <c r="J34" s="3"/>
      <c r="K34" s="155" t="s">
        <v>1</v>
      </c>
      <c r="L34" s="155"/>
      <c r="N34" s="31"/>
      <c r="O34" s="35"/>
    </row>
    <row r="35" spans="1:15">
      <c r="A35" s="156" t="s">
        <v>34</v>
      </c>
      <c r="B35" s="156"/>
      <c r="C35" s="156"/>
      <c r="D35" s="156"/>
      <c r="E35" s="157" t="s">
        <v>2</v>
      </c>
      <c r="F35" s="157"/>
      <c r="G35" s="157"/>
      <c r="H35" s="157"/>
      <c r="I35" s="157"/>
      <c r="J35" s="157"/>
      <c r="K35" s="157"/>
      <c r="L35" s="158"/>
      <c r="N35" s="31"/>
      <c r="O35" s="35"/>
    </row>
    <row r="36" spans="1:15">
      <c r="A36" s="159" t="s">
        <v>145</v>
      </c>
      <c r="B36" s="160"/>
      <c r="C36" s="160"/>
      <c r="D36" s="161"/>
      <c r="E36" s="176" t="s">
        <v>3</v>
      </c>
      <c r="F36" s="176"/>
      <c r="G36" s="176"/>
      <c r="H36" s="148"/>
      <c r="I36" s="148"/>
      <c r="J36" s="148"/>
      <c r="K36" s="148"/>
      <c r="L36" s="5"/>
      <c r="N36" s="31"/>
      <c r="O36" s="35"/>
    </row>
    <row r="37" spans="1:15">
      <c r="A37" s="6"/>
      <c r="B37" s="7"/>
      <c r="C37" s="7"/>
      <c r="D37" s="8"/>
      <c r="E37" s="177" t="s">
        <v>4</v>
      </c>
      <c r="F37" s="177"/>
      <c r="G37" s="177"/>
      <c r="H37" s="9"/>
      <c r="I37" s="9"/>
      <c r="J37" s="9"/>
      <c r="K37" s="9"/>
      <c r="L37" s="10"/>
      <c r="N37" s="31"/>
      <c r="O37" s="35"/>
    </row>
    <row r="38" spans="1:15">
      <c r="A38" s="11"/>
      <c r="B38" s="12"/>
      <c r="C38" s="12"/>
      <c r="D38" s="12"/>
      <c r="E38" s="13"/>
      <c r="F38" s="13"/>
      <c r="G38" s="13"/>
      <c r="H38" s="14"/>
      <c r="I38" s="14"/>
      <c r="J38" s="14"/>
      <c r="K38" s="14"/>
      <c r="L38" s="15"/>
      <c r="N38" s="31"/>
      <c r="O38" s="35"/>
    </row>
    <row r="39" spans="1:15">
      <c r="A39" s="7" t="s">
        <v>5</v>
      </c>
      <c r="B39" s="7"/>
      <c r="C39" s="7"/>
      <c r="D39" s="7"/>
      <c r="E39" s="9"/>
      <c r="F39" s="9"/>
      <c r="G39" s="9"/>
      <c r="H39" s="9"/>
      <c r="I39" s="9"/>
      <c r="J39" s="9"/>
      <c r="K39" s="9"/>
      <c r="L39" s="9"/>
      <c r="N39" s="31"/>
      <c r="O39" s="35"/>
    </row>
    <row r="40" spans="1:15">
      <c r="A40" s="16" t="s">
        <v>6</v>
      </c>
      <c r="B40" s="151" t="s">
        <v>7</v>
      </c>
      <c r="C40" s="152"/>
      <c r="D40" s="151" t="s">
        <v>8</v>
      </c>
      <c r="E40" s="152"/>
      <c r="F40" s="151" t="s">
        <v>9</v>
      </c>
      <c r="G40" s="152"/>
      <c r="H40" s="151" t="s">
        <v>10</v>
      </c>
      <c r="I40" s="152"/>
      <c r="J40" s="151" t="s">
        <v>11</v>
      </c>
      <c r="K40" s="152"/>
      <c r="L40" s="17" t="s">
        <v>12</v>
      </c>
      <c r="N40" s="31"/>
      <c r="O40" s="35"/>
    </row>
    <row r="41" spans="1:15">
      <c r="A41" s="18"/>
      <c r="B41" s="19" t="s">
        <v>13</v>
      </c>
      <c r="C41" s="19" t="s">
        <v>14</v>
      </c>
      <c r="D41" s="19" t="s">
        <v>13</v>
      </c>
      <c r="E41" s="19" t="s">
        <v>14</v>
      </c>
      <c r="F41" s="19" t="s">
        <v>13</v>
      </c>
      <c r="G41" s="19" t="s">
        <v>14</v>
      </c>
      <c r="H41" s="19" t="s">
        <v>13</v>
      </c>
      <c r="I41" s="19" t="s">
        <v>14</v>
      </c>
      <c r="J41" s="19" t="s">
        <v>13</v>
      </c>
      <c r="K41" s="19" t="s">
        <v>14</v>
      </c>
      <c r="L41" s="20" t="s">
        <v>15</v>
      </c>
      <c r="N41" s="31"/>
      <c r="O41" s="35"/>
    </row>
    <row r="42" spans="1:15">
      <c r="A42" s="21" t="s">
        <v>16</v>
      </c>
      <c r="B42" s="22">
        <f t="shared" ref="B42:C59" si="13">+D42+F42+H42+J42</f>
        <v>0</v>
      </c>
      <c r="C42" s="22">
        <f t="shared" si="13"/>
        <v>0</v>
      </c>
      <c r="D42" s="22">
        <f t="shared" ref="D42:K42" si="14">SUM(D43:D45)</f>
        <v>0</v>
      </c>
      <c r="E42" s="22">
        <f t="shared" si="14"/>
        <v>0</v>
      </c>
      <c r="F42" s="22">
        <f t="shared" si="14"/>
        <v>0</v>
      </c>
      <c r="G42" s="22">
        <f t="shared" si="14"/>
        <v>0</v>
      </c>
      <c r="H42" s="22">
        <f t="shared" si="14"/>
        <v>0</v>
      </c>
      <c r="I42" s="22">
        <f t="shared" si="14"/>
        <v>0</v>
      </c>
      <c r="J42" s="22">
        <f t="shared" si="14"/>
        <v>0</v>
      </c>
      <c r="K42" s="22">
        <f t="shared" si="14"/>
        <v>0</v>
      </c>
      <c r="L42" s="23" t="str">
        <f>IF(C42&gt;0,FIXED(C42/B42*100,2),"")</f>
        <v/>
      </c>
      <c r="N42" s="31"/>
      <c r="O42" s="35"/>
    </row>
    <row r="43" spans="1:15">
      <c r="A43" s="24" t="s">
        <v>17</v>
      </c>
      <c r="B43" s="25">
        <f t="shared" si="13"/>
        <v>0</v>
      </c>
      <c r="C43" s="25">
        <f t="shared" si="13"/>
        <v>0</v>
      </c>
      <c r="D43" s="25">
        <f>+D136+D167</f>
        <v>0</v>
      </c>
      <c r="E43" s="25">
        <f t="shared" ref="E43:K43" si="15">+E136+E167</f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ref="L43:L60" si="16">IF(C43&gt;0,FIXED(C43/B43*100,2),"")</f>
        <v/>
      </c>
      <c r="N43" s="31"/>
      <c r="O43" s="35"/>
    </row>
    <row r="44" spans="1:15">
      <c r="A44" s="24" t="s">
        <v>18</v>
      </c>
      <c r="B44" s="25">
        <f t="shared" si="13"/>
        <v>0</v>
      </c>
      <c r="C44" s="25">
        <f t="shared" si="13"/>
        <v>0</v>
      </c>
      <c r="D44" s="25">
        <f>+D137+D168</f>
        <v>0</v>
      </c>
      <c r="E44" s="25">
        <f t="shared" ref="E44:K45" si="17">+E137+E168</f>
        <v>0</v>
      </c>
      <c r="F44" s="25">
        <f t="shared" si="17"/>
        <v>0</v>
      </c>
      <c r="G44" s="25">
        <f t="shared" si="17"/>
        <v>0</v>
      </c>
      <c r="H44" s="25">
        <f t="shared" si="17"/>
        <v>0</v>
      </c>
      <c r="I44" s="25">
        <f t="shared" si="17"/>
        <v>0</v>
      </c>
      <c r="J44" s="25">
        <f t="shared" si="17"/>
        <v>0</v>
      </c>
      <c r="K44" s="25">
        <f t="shared" si="17"/>
        <v>0</v>
      </c>
      <c r="L44" s="37" t="str">
        <f t="shared" si="16"/>
        <v/>
      </c>
      <c r="N44" s="31"/>
      <c r="O44" s="35"/>
    </row>
    <row r="45" spans="1:15">
      <c r="A45" s="24" t="s">
        <v>140</v>
      </c>
      <c r="B45" s="25">
        <f t="shared" si="13"/>
        <v>0</v>
      </c>
      <c r="C45" s="25">
        <f t="shared" si="13"/>
        <v>0</v>
      </c>
      <c r="D45" s="25">
        <f>+D138+D169</f>
        <v>0</v>
      </c>
      <c r="E45" s="25">
        <f t="shared" si="17"/>
        <v>0</v>
      </c>
      <c r="F45" s="25">
        <f t="shared" si="17"/>
        <v>0</v>
      </c>
      <c r="G45" s="25">
        <f t="shared" si="17"/>
        <v>0</v>
      </c>
      <c r="H45" s="25">
        <f t="shared" si="17"/>
        <v>0</v>
      </c>
      <c r="I45" s="25">
        <f t="shared" si="17"/>
        <v>0</v>
      </c>
      <c r="J45" s="25">
        <f t="shared" si="17"/>
        <v>0</v>
      </c>
      <c r="K45" s="25">
        <f t="shared" si="17"/>
        <v>0</v>
      </c>
      <c r="L45" s="37" t="str">
        <f t="shared" si="16"/>
        <v/>
      </c>
      <c r="N45" s="31"/>
      <c r="O45" s="35"/>
    </row>
    <row r="46" spans="1:15">
      <c r="A46" s="21" t="s">
        <v>19</v>
      </c>
      <c r="B46" s="22">
        <f t="shared" si="13"/>
        <v>0</v>
      </c>
      <c r="C46" s="22">
        <f t="shared" si="13"/>
        <v>0</v>
      </c>
      <c r="D46" s="22">
        <f t="shared" ref="D46:K46" si="18">+D47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20</v>
      </c>
      <c r="B47" s="22">
        <f t="shared" si="13"/>
        <v>0</v>
      </c>
      <c r="C47" s="22">
        <f t="shared" si="13"/>
        <v>0</v>
      </c>
      <c r="D47" s="22">
        <f t="shared" ref="D47:K47" si="19">+D48+D51+D52+D55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1" t="s">
        <v>21</v>
      </c>
      <c r="B48" s="22">
        <f t="shared" si="13"/>
        <v>0</v>
      </c>
      <c r="C48" s="22">
        <f t="shared" si="13"/>
        <v>0</v>
      </c>
      <c r="D48" s="22">
        <f t="shared" ref="D48:K48" si="20">+D49+D50</f>
        <v>0</v>
      </c>
      <c r="E48" s="22">
        <f t="shared" si="20"/>
        <v>0</v>
      </c>
      <c r="F48" s="22">
        <f t="shared" si="20"/>
        <v>0</v>
      </c>
      <c r="G48" s="22">
        <f t="shared" si="20"/>
        <v>0</v>
      </c>
      <c r="H48" s="22">
        <f t="shared" si="20"/>
        <v>0</v>
      </c>
      <c r="I48" s="22">
        <f t="shared" si="20"/>
        <v>0</v>
      </c>
      <c r="J48" s="22">
        <f t="shared" si="20"/>
        <v>0</v>
      </c>
      <c r="K48" s="22">
        <f t="shared" si="20"/>
        <v>0</v>
      </c>
      <c r="L48" s="23" t="str">
        <f t="shared" si="16"/>
        <v/>
      </c>
      <c r="N48" s="31"/>
      <c r="O48" s="35"/>
    </row>
    <row r="49" spans="1:15">
      <c r="A49" s="24" t="s">
        <v>22</v>
      </c>
      <c r="B49" s="25">
        <f t="shared" si="13"/>
        <v>0</v>
      </c>
      <c r="C49" s="25">
        <f t="shared" si="13"/>
        <v>0</v>
      </c>
      <c r="D49" s="25">
        <f t="shared" ref="D49:K51" si="21">+D142+D173</f>
        <v>0</v>
      </c>
      <c r="E49" s="25">
        <f t="shared" si="21"/>
        <v>0</v>
      </c>
      <c r="F49" s="25">
        <f t="shared" si="21"/>
        <v>0</v>
      </c>
      <c r="G49" s="25">
        <f t="shared" si="21"/>
        <v>0</v>
      </c>
      <c r="H49" s="25">
        <f t="shared" si="21"/>
        <v>0</v>
      </c>
      <c r="I49" s="25">
        <f t="shared" si="21"/>
        <v>0</v>
      </c>
      <c r="J49" s="25">
        <f t="shared" si="21"/>
        <v>0</v>
      </c>
      <c r="K49" s="25">
        <f t="shared" si="21"/>
        <v>0</v>
      </c>
      <c r="L49" s="37" t="str">
        <f t="shared" si="16"/>
        <v/>
      </c>
      <c r="N49" s="31"/>
      <c r="O49" s="35"/>
    </row>
    <row r="50" spans="1:15">
      <c r="A50" s="26" t="s">
        <v>23</v>
      </c>
      <c r="B50" s="25">
        <f t="shared" si="13"/>
        <v>0</v>
      </c>
      <c r="C50" s="25">
        <f t="shared" si="13"/>
        <v>0</v>
      </c>
      <c r="D50" s="25">
        <f t="shared" si="21"/>
        <v>0</v>
      </c>
      <c r="E50" s="25">
        <f t="shared" si="21"/>
        <v>0</v>
      </c>
      <c r="F50" s="25">
        <f t="shared" si="21"/>
        <v>0</v>
      </c>
      <c r="G50" s="25">
        <f t="shared" si="21"/>
        <v>0</v>
      </c>
      <c r="H50" s="25">
        <f t="shared" si="21"/>
        <v>0</v>
      </c>
      <c r="I50" s="25">
        <f t="shared" si="21"/>
        <v>0</v>
      </c>
      <c r="J50" s="25">
        <f t="shared" si="21"/>
        <v>0</v>
      </c>
      <c r="K50" s="25">
        <f t="shared" si="21"/>
        <v>0</v>
      </c>
      <c r="L50" s="37" t="str">
        <f t="shared" si="16"/>
        <v/>
      </c>
      <c r="N50" s="31"/>
      <c r="O50" s="35"/>
    </row>
    <row r="51" spans="1:15">
      <c r="A51" s="24" t="s">
        <v>141</v>
      </c>
      <c r="B51" s="25">
        <f t="shared" si="13"/>
        <v>0</v>
      </c>
      <c r="C51" s="25">
        <f t="shared" si="13"/>
        <v>0</v>
      </c>
      <c r="D51" s="25">
        <f t="shared" si="21"/>
        <v>0</v>
      </c>
      <c r="E51" s="25">
        <f t="shared" si="21"/>
        <v>0</v>
      </c>
      <c r="F51" s="25">
        <f t="shared" si="21"/>
        <v>0</v>
      </c>
      <c r="G51" s="25">
        <f t="shared" si="21"/>
        <v>0</v>
      </c>
      <c r="H51" s="25">
        <f t="shared" si="21"/>
        <v>0</v>
      </c>
      <c r="I51" s="25">
        <f t="shared" si="21"/>
        <v>0</v>
      </c>
      <c r="J51" s="25">
        <f t="shared" si="21"/>
        <v>0</v>
      </c>
      <c r="K51" s="25">
        <f t="shared" si="21"/>
        <v>0</v>
      </c>
      <c r="L51" s="37" t="str">
        <f t="shared" si="16"/>
        <v/>
      </c>
      <c r="N51" s="31"/>
      <c r="O51" s="35"/>
    </row>
    <row r="52" spans="1:15">
      <c r="A52" s="21" t="s">
        <v>24</v>
      </c>
      <c r="B52" s="22">
        <f t="shared" si="13"/>
        <v>0</v>
      </c>
      <c r="C52" s="22">
        <f t="shared" si="13"/>
        <v>0</v>
      </c>
      <c r="D52" s="22">
        <f t="shared" ref="D52:K52" si="22">+D53+D54</f>
        <v>0</v>
      </c>
      <c r="E52" s="22">
        <f t="shared" si="22"/>
        <v>0</v>
      </c>
      <c r="F52" s="22">
        <f t="shared" si="22"/>
        <v>0</v>
      </c>
      <c r="G52" s="22">
        <f t="shared" si="22"/>
        <v>0</v>
      </c>
      <c r="H52" s="22">
        <f t="shared" si="22"/>
        <v>0</v>
      </c>
      <c r="I52" s="22">
        <f t="shared" si="22"/>
        <v>0</v>
      </c>
      <c r="J52" s="22">
        <f t="shared" si="22"/>
        <v>0</v>
      </c>
      <c r="K52" s="22">
        <f t="shared" si="22"/>
        <v>0</v>
      </c>
      <c r="L52" s="23" t="str">
        <f t="shared" si="16"/>
        <v/>
      </c>
      <c r="N52" s="31"/>
      <c r="O52" s="35"/>
    </row>
    <row r="53" spans="1:15">
      <c r="A53" s="28" t="s">
        <v>25</v>
      </c>
      <c r="B53" s="25">
        <f t="shared" si="13"/>
        <v>0</v>
      </c>
      <c r="C53" s="25">
        <f t="shared" si="13"/>
        <v>0</v>
      </c>
      <c r="D53" s="25">
        <f t="shared" ref="D53:K54" si="23">+D146+D177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  <c r="N53" s="31"/>
      <c r="O53" s="35"/>
    </row>
    <row r="54" spans="1:15">
      <c r="A54" s="28" t="s">
        <v>26</v>
      </c>
      <c r="B54" s="25">
        <f t="shared" si="13"/>
        <v>0</v>
      </c>
      <c r="C54" s="25">
        <f t="shared" si="13"/>
        <v>0</v>
      </c>
      <c r="D54" s="25">
        <f t="shared" si="23"/>
        <v>0</v>
      </c>
      <c r="E54" s="25">
        <f t="shared" si="23"/>
        <v>0</v>
      </c>
      <c r="F54" s="25">
        <f t="shared" si="23"/>
        <v>0</v>
      </c>
      <c r="G54" s="25">
        <f t="shared" si="23"/>
        <v>0</v>
      </c>
      <c r="H54" s="25">
        <f t="shared" si="23"/>
        <v>0</v>
      </c>
      <c r="I54" s="25">
        <f t="shared" si="23"/>
        <v>0</v>
      </c>
      <c r="J54" s="25">
        <f t="shared" si="23"/>
        <v>0</v>
      </c>
      <c r="K54" s="25">
        <f t="shared" si="23"/>
        <v>0</v>
      </c>
      <c r="L54" s="37" t="str">
        <f t="shared" si="16"/>
        <v/>
      </c>
      <c r="N54" s="31"/>
      <c r="O54" s="35"/>
    </row>
    <row r="55" spans="1:15">
      <c r="A55" s="21" t="s">
        <v>27</v>
      </c>
      <c r="B55" s="22">
        <f t="shared" si="13"/>
        <v>0</v>
      </c>
      <c r="C55" s="22">
        <f t="shared" si="13"/>
        <v>0</v>
      </c>
      <c r="D55" s="22">
        <f t="shared" ref="D55:K55" si="24">SUM(D56:D59)</f>
        <v>0</v>
      </c>
      <c r="E55" s="22">
        <f t="shared" si="24"/>
        <v>0</v>
      </c>
      <c r="F55" s="22">
        <f t="shared" si="24"/>
        <v>0</v>
      </c>
      <c r="G55" s="22">
        <f t="shared" si="24"/>
        <v>0</v>
      </c>
      <c r="H55" s="22">
        <f t="shared" si="24"/>
        <v>0</v>
      </c>
      <c r="I55" s="22">
        <f t="shared" si="24"/>
        <v>0</v>
      </c>
      <c r="J55" s="22">
        <f t="shared" si="24"/>
        <v>0</v>
      </c>
      <c r="K55" s="22">
        <f t="shared" si="24"/>
        <v>0</v>
      </c>
      <c r="L55" s="23" t="str">
        <f t="shared" si="16"/>
        <v/>
      </c>
      <c r="N55" s="31"/>
      <c r="O55" s="35"/>
    </row>
    <row r="56" spans="1:15">
      <c r="A56" s="28" t="s">
        <v>28</v>
      </c>
      <c r="B56" s="25">
        <f t="shared" si="13"/>
        <v>0</v>
      </c>
      <c r="C56" s="25">
        <f t="shared" si="13"/>
        <v>0</v>
      </c>
      <c r="D56" s="25">
        <f t="shared" ref="D56:K59" si="25">+D149+D180</f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  <c r="N56" s="31"/>
      <c r="O56" s="35"/>
    </row>
    <row r="57" spans="1:15">
      <c r="A57" s="28" t="s">
        <v>29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  <c r="N57" s="31"/>
      <c r="O57" s="35"/>
    </row>
    <row r="58" spans="1:15">
      <c r="A58" s="28" t="s">
        <v>30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7" t="str">
        <f t="shared" si="16"/>
        <v/>
      </c>
      <c r="N58" s="31"/>
      <c r="O58" s="35"/>
    </row>
    <row r="59" spans="1:15" ht="19.5" thickBot="1">
      <c r="A59" s="28" t="s">
        <v>31</v>
      </c>
      <c r="B59" s="25">
        <f t="shared" si="13"/>
        <v>0</v>
      </c>
      <c r="C59" s="25">
        <f t="shared" si="13"/>
        <v>0</v>
      </c>
      <c r="D59" s="25">
        <f t="shared" si="25"/>
        <v>0</v>
      </c>
      <c r="E59" s="25">
        <f t="shared" si="25"/>
        <v>0</v>
      </c>
      <c r="F59" s="25">
        <f t="shared" si="25"/>
        <v>0</v>
      </c>
      <c r="G59" s="25">
        <f t="shared" si="25"/>
        <v>0</v>
      </c>
      <c r="H59" s="25">
        <f t="shared" si="25"/>
        <v>0</v>
      </c>
      <c r="I59" s="25">
        <f t="shared" si="25"/>
        <v>0</v>
      </c>
      <c r="J59" s="25">
        <f t="shared" si="25"/>
        <v>0</v>
      </c>
      <c r="K59" s="25">
        <f t="shared" si="25"/>
        <v>0</v>
      </c>
      <c r="L59" s="38" t="str">
        <f t="shared" si="16"/>
        <v/>
      </c>
      <c r="N59" s="31"/>
      <c r="O59" s="35"/>
    </row>
    <row r="60" spans="1:15">
      <c r="A60" s="29" t="s">
        <v>32</v>
      </c>
      <c r="B60" s="30">
        <f t="shared" ref="B60:K60" si="26">+B47+B42</f>
        <v>0</v>
      </c>
      <c r="C60" s="30">
        <f t="shared" si="26"/>
        <v>0</v>
      </c>
      <c r="D60" s="30">
        <f t="shared" si="26"/>
        <v>0</v>
      </c>
      <c r="E60" s="30">
        <f t="shared" si="26"/>
        <v>0</v>
      </c>
      <c r="F60" s="30">
        <f t="shared" si="26"/>
        <v>0</v>
      </c>
      <c r="G60" s="30">
        <f t="shared" si="26"/>
        <v>0</v>
      </c>
      <c r="H60" s="30">
        <f t="shared" si="26"/>
        <v>0</v>
      </c>
      <c r="I60" s="30">
        <f t="shared" si="26"/>
        <v>0</v>
      </c>
      <c r="J60" s="30">
        <f t="shared" si="26"/>
        <v>0</v>
      </c>
      <c r="K60" s="30">
        <f t="shared" si="26"/>
        <v>0</v>
      </c>
      <c r="L60" s="39" t="str">
        <f t="shared" si="16"/>
        <v/>
      </c>
      <c r="N60" s="31"/>
      <c r="O60" s="35"/>
    </row>
    <row r="61" spans="1:15">
      <c r="N61" s="31"/>
      <c r="O61" s="35"/>
    </row>
    <row r="62" spans="1:15">
      <c r="N62" s="31"/>
      <c r="O62" s="35"/>
    </row>
    <row r="63" spans="1:15">
      <c r="A63" s="1"/>
      <c r="B63" s="1"/>
      <c r="C63" s="1"/>
      <c r="D63" s="1"/>
      <c r="E63" s="1"/>
      <c r="F63" s="1"/>
      <c r="G63" s="1"/>
      <c r="H63" s="1"/>
      <c r="I63" s="1"/>
      <c r="J63" s="2"/>
      <c r="K63" s="153" t="s">
        <v>0</v>
      </c>
      <c r="L63" s="153"/>
      <c r="N63" s="31"/>
      <c r="O63" s="35"/>
    </row>
    <row r="64" spans="1:15">
      <c r="A64" s="154" t="s">
        <v>142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N64" s="31"/>
      <c r="O64" s="35"/>
    </row>
    <row r="65" spans="1:15">
      <c r="A65" s="3"/>
      <c r="B65" s="3"/>
      <c r="C65" s="3"/>
      <c r="D65" s="3"/>
      <c r="E65" s="3"/>
      <c r="F65" s="3"/>
      <c r="G65" s="3"/>
      <c r="H65" s="3"/>
      <c r="I65" s="3"/>
      <c r="J65" s="3"/>
      <c r="K65" s="155" t="s">
        <v>1</v>
      </c>
      <c r="L65" s="155"/>
      <c r="N65" s="31"/>
      <c r="O65" s="35"/>
    </row>
    <row r="66" spans="1:15">
      <c r="A66" s="156" t="s">
        <v>35</v>
      </c>
      <c r="B66" s="156"/>
      <c r="C66" s="156"/>
      <c r="D66" s="156"/>
      <c r="E66" s="157" t="s">
        <v>2</v>
      </c>
      <c r="F66" s="157"/>
      <c r="G66" s="157"/>
      <c r="H66" s="157"/>
      <c r="I66" s="157"/>
      <c r="J66" s="157"/>
      <c r="K66" s="157"/>
      <c r="L66" s="158"/>
      <c r="N66" s="31"/>
      <c r="O66" s="35"/>
    </row>
    <row r="67" spans="1:15">
      <c r="A67" s="159" t="s">
        <v>145</v>
      </c>
      <c r="B67" s="160"/>
      <c r="C67" s="160"/>
      <c r="D67" s="161"/>
      <c r="E67" s="176" t="s">
        <v>3</v>
      </c>
      <c r="F67" s="176"/>
      <c r="G67" s="176"/>
      <c r="H67" s="148"/>
      <c r="I67" s="148"/>
      <c r="J67" s="148"/>
      <c r="K67" s="148"/>
      <c r="L67" s="5"/>
      <c r="N67" s="31"/>
      <c r="O67" s="35"/>
    </row>
    <row r="68" spans="1:15">
      <c r="A68" s="6"/>
      <c r="B68" s="7"/>
      <c r="C68" s="7"/>
      <c r="D68" s="8"/>
      <c r="E68" s="177" t="s">
        <v>4</v>
      </c>
      <c r="F68" s="177"/>
      <c r="G68" s="177"/>
      <c r="H68" s="9"/>
      <c r="I68" s="9"/>
      <c r="J68" s="9"/>
      <c r="K68" s="9"/>
      <c r="L68" s="10"/>
      <c r="N68" s="31"/>
      <c r="O68" s="35"/>
    </row>
    <row r="69" spans="1:15">
      <c r="A69" s="11"/>
      <c r="B69" s="12"/>
      <c r="C69" s="12"/>
      <c r="D69" s="12"/>
      <c r="E69" s="13"/>
      <c r="F69" s="13"/>
      <c r="G69" s="13"/>
      <c r="H69" s="14"/>
      <c r="I69" s="14"/>
      <c r="J69" s="14"/>
      <c r="K69" s="14"/>
      <c r="L69" s="15"/>
      <c r="N69" s="31"/>
      <c r="O69" s="35"/>
    </row>
    <row r="70" spans="1:15">
      <c r="A70" s="7" t="s">
        <v>5</v>
      </c>
      <c r="B70" s="7"/>
      <c r="C70" s="7"/>
      <c r="D70" s="7"/>
      <c r="E70" s="9"/>
      <c r="F70" s="9"/>
      <c r="G70" s="9"/>
      <c r="H70" s="9"/>
      <c r="I70" s="9"/>
      <c r="J70" s="9"/>
      <c r="K70" s="9"/>
      <c r="L70" s="9"/>
      <c r="N70" s="31"/>
      <c r="O70" s="35"/>
    </row>
    <row r="71" spans="1:15">
      <c r="A71" s="16" t="s">
        <v>6</v>
      </c>
      <c r="B71" s="151" t="s">
        <v>7</v>
      </c>
      <c r="C71" s="152"/>
      <c r="D71" s="151" t="s">
        <v>8</v>
      </c>
      <c r="E71" s="152"/>
      <c r="F71" s="151" t="s">
        <v>9</v>
      </c>
      <c r="G71" s="152"/>
      <c r="H71" s="151" t="s">
        <v>10</v>
      </c>
      <c r="I71" s="152"/>
      <c r="J71" s="151" t="s">
        <v>11</v>
      </c>
      <c r="K71" s="152"/>
      <c r="L71" s="17" t="s">
        <v>12</v>
      </c>
      <c r="N71" s="31"/>
      <c r="O71" s="35"/>
    </row>
    <row r="72" spans="1:15">
      <c r="A72" s="18"/>
      <c r="B72" s="19" t="s">
        <v>13</v>
      </c>
      <c r="C72" s="19" t="s">
        <v>14</v>
      </c>
      <c r="D72" s="19" t="s">
        <v>13</v>
      </c>
      <c r="E72" s="19" t="s">
        <v>14</v>
      </c>
      <c r="F72" s="19" t="s">
        <v>13</v>
      </c>
      <c r="G72" s="19" t="s">
        <v>14</v>
      </c>
      <c r="H72" s="19" t="s">
        <v>13</v>
      </c>
      <c r="I72" s="19" t="s">
        <v>14</v>
      </c>
      <c r="J72" s="19" t="s">
        <v>13</v>
      </c>
      <c r="K72" s="19" t="s">
        <v>14</v>
      </c>
      <c r="L72" s="20" t="s">
        <v>15</v>
      </c>
      <c r="N72" s="31"/>
      <c r="O72" s="35"/>
    </row>
    <row r="73" spans="1:15">
      <c r="A73" s="21" t="s">
        <v>16</v>
      </c>
      <c r="B73" s="22">
        <f t="shared" ref="B73:C90" si="27">+D73+F73+H73+J73</f>
        <v>0</v>
      </c>
      <c r="C73" s="22">
        <f t="shared" si="27"/>
        <v>0</v>
      </c>
      <c r="D73" s="22">
        <f t="shared" ref="D73:K73" si="28">SUM(D74:D76)</f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0</v>
      </c>
      <c r="K73" s="22">
        <f t="shared" si="28"/>
        <v>0</v>
      </c>
      <c r="L73" s="23" t="str">
        <f>IF(C73&gt;0,FIXED(C73/B73*100,2),"")</f>
        <v/>
      </c>
      <c r="N73" s="31"/>
      <c r="O73" s="35"/>
    </row>
    <row r="74" spans="1:15">
      <c r="A74" s="24" t="s">
        <v>17</v>
      </c>
      <c r="B74" s="25">
        <f t="shared" si="27"/>
        <v>0</v>
      </c>
      <c r="C74" s="25">
        <f t="shared" si="27"/>
        <v>0</v>
      </c>
      <c r="D74" s="25">
        <f>+D198+D260</f>
        <v>0</v>
      </c>
      <c r="E74" s="25">
        <f t="shared" ref="E74:K74" si="29">+E198+E260</f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ref="L74:L91" si="30">IF(C74&gt;0,FIXED(C74/B74*100,2),"")</f>
        <v/>
      </c>
      <c r="N74" s="31"/>
      <c r="O74" s="35"/>
    </row>
    <row r="75" spans="1:15">
      <c r="A75" s="24" t="s">
        <v>18</v>
      </c>
      <c r="B75" s="25">
        <f t="shared" si="27"/>
        <v>0</v>
      </c>
      <c r="C75" s="25">
        <f t="shared" si="27"/>
        <v>0</v>
      </c>
      <c r="D75" s="25">
        <f>+D199+D261</f>
        <v>0</v>
      </c>
      <c r="E75" s="25">
        <f t="shared" ref="E75:K76" si="31">+E199+E261</f>
        <v>0</v>
      </c>
      <c r="F75" s="25">
        <f t="shared" si="31"/>
        <v>0</v>
      </c>
      <c r="G75" s="25">
        <f t="shared" si="31"/>
        <v>0</v>
      </c>
      <c r="H75" s="25">
        <f t="shared" si="31"/>
        <v>0</v>
      </c>
      <c r="I75" s="25">
        <f t="shared" si="31"/>
        <v>0</v>
      </c>
      <c r="J75" s="25">
        <f t="shared" si="31"/>
        <v>0</v>
      </c>
      <c r="K75" s="25">
        <f t="shared" si="31"/>
        <v>0</v>
      </c>
      <c r="L75" s="37" t="str">
        <f t="shared" si="30"/>
        <v/>
      </c>
      <c r="N75" s="31"/>
      <c r="O75" s="35"/>
    </row>
    <row r="76" spans="1:15">
      <c r="A76" s="24" t="s">
        <v>140</v>
      </c>
      <c r="B76" s="25">
        <f t="shared" si="27"/>
        <v>0</v>
      </c>
      <c r="C76" s="25">
        <f t="shared" si="27"/>
        <v>0</v>
      </c>
      <c r="D76" s="25">
        <f>+D200+D262</f>
        <v>0</v>
      </c>
      <c r="E76" s="25">
        <f t="shared" si="31"/>
        <v>0</v>
      </c>
      <c r="F76" s="25">
        <f t="shared" si="31"/>
        <v>0</v>
      </c>
      <c r="G76" s="25">
        <f t="shared" si="31"/>
        <v>0</v>
      </c>
      <c r="H76" s="25">
        <f t="shared" si="31"/>
        <v>0</v>
      </c>
      <c r="I76" s="25">
        <f t="shared" si="31"/>
        <v>0</v>
      </c>
      <c r="J76" s="25">
        <f t="shared" si="31"/>
        <v>0</v>
      </c>
      <c r="K76" s="25">
        <f t="shared" si="31"/>
        <v>0</v>
      </c>
      <c r="L76" s="37" t="str">
        <f t="shared" si="30"/>
        <v/>
      </c>
      <c r="N76" s="31"/>
      <c r="O76" s="35"/>
    </row>
    <row r="77" spans="1:15">
      <c r="A77" s="21" t="s">
        <v>19</v>
      </c>
      <c r="B77" s="22">
        <f t="shared" si="27"/>
        <v>0</v>
      </c>
      <c r="C77" s="22">
        <f t="shared" si="27"/>
        <v>0</v>
      </c>
      <c r="D77" s="22">
        <f t="shared" ref="D77:K77" si="32">+D78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30"/>
        <v/>
      </c>
      <c r="N77" s="31"/>
      <c r="O77" s="35"/>
    </row>
    <row r="78" spans="1:15">
      <c r="A78" s="21" t="s">
        <v>20</v>
      </c>
      <c r="B78" s="22">
        <f t="shared" si="27"/>
        <v>0</v>
      </c>
      <c r="C78" s="22">
        <f t="shared" si="27"/>
        <v>0</v>
      </c>
      <c r="D78" s="22">
        <f t="shared" ref="D78:K78" si="33">+D79+D82+D83+D86</f>
        <v>0</v>
      </c>
      <c r="E78" s="22">
        <f t="shared" si="33"/>
        <v>0</v>
      </c>
      <c r="F78" s="22">
        <f t="shared" si="33"/>
        <v>0</v>
      </c>
      <c r="G78" s="22">
        <f t="shared" si="33"/>
        <v>0</v>
      </c>
      <c r="H78" s="22">
        <f t="shared" si="33"/>
        <v>0</v>
      </c>
      <c r="I78" s="22">
        <f t="shared" si="33"/>
        <v>0</v>
      </c>
      <c r="J78" s="22">
        <f t="shared" si="33"/>
        <v>0</v>
      </c>
      <c r="K78" s="22">
        <f t="shared" si="33"/>
        <v>0</v>
      </c>
      <c r="L78" s="23" t="str">
        <f t="shared" si="30"/>
        <v/>
      </c>
      <c r="N78" s="31"/>
      <c r="O78" s="35"/>
    </row>
    <row r="79" spans="1:15">
      <c r="A79" s="21" t="s">
        <v>21</v>
      </c>
      <c r="B79" s="22">
        <f t="shared" si="27"/>
        <v>0</v>
      </c>
      <c r="C79" s="22">
        <f t="shared" si="27"/>
        <v>0</v>
      </c>
      <c r="D79" s="22">
        <f t="shared" ref="D79:K79" si="34">+D80+D81</f>
        <v>0</v>
      </c>
      <c r="E79" s="22">
        <f t="shared" si="34"/>
        <v>0</v>
      </c>
      <c r="F79" s="22">
        <f t="shared" si="34"/>
        <v>0</v>
      </c>
      <c r="G79" s="22">
        <f t="shared" si="34"/>
        <v>0</v>
      </c>
      <c r="H79" s="22">
        <f t="shared" si="34"/>
        <v>0</v>
      </c>
      <c r="I79" s="22">
        <f t="shared" si="34"/>
        <v>0</v>
      </c>
      <c r="J79" s="22">
        <f t="shared" si="34"/>
        <v>0</v>
      </c>
      <c r="K79" s="22">
        <f t="shared" si="34"/>
        <v>0</v>
      </c>
      <c r="L79" s="23" t="str">
        <f t="shared" si="30"/>
        <v/>
      </c>
      <c r="N79" s="31"/>
      <c r="O79" s="35"/>
    </row>
    <row r="80" spans="1:15">
      <c r="A80" s="24" t="s">
        <v>22</v>
      </c>
      <c r="B80" s="25">
        <f t="shared" si="27"/>
        <v>0</v>
      </c>
      <c r="C80" s="25">
        <f t="shared" si="27"/>
        <v>0</v>
      </c>
      <c r="D80" s="25">
        <f t="shared" ref="D80:K82" si="35">+D204+D266</f>
        <v>0</v>
      </c>
      <c r="E80" s="25">
        <f t="shared" si="35"/>
        <v>0</v>
      </c>
      <c r="F80" s="25">
        <f t="shared" si="35"/>
        <v>0</v>
      </c>
      <c r="G80" s="25">
        <f t="shared" si="35"/>
        <v>0</v>
      </c>
      <c r="H80" s="25">
        <f t="shared" si="35"/>
        <v>0</v>
      </c>
      <c r="I80" s="25">
        <f t="shared" si="35"/>
        <v>0</v>
      </c>
      <c r="J80" s="25">
        <f t="shared" si="35"/>
        <v>0</v>
      </c>
      <c r="K80" s="25">
        <f t="shared" si="35"/>
        <v>0</v>
      </c>
      <c r="L80" s="37" t="str">
        <f t="shared" si="30"/>
        <v/>
      </c>
      <c r="N80" s="31"/>
      <c r="O80" s="35"/>
    </row>
    <row r="81" spans="1:15">
      <c r="A81" s="26" t="s">
        <v>23</v>
      </c>
      <c r="B81" s="25">
        <f t="shared" si="27"/>
        <v>0</v>
      </c>
      <c r="C81" s="25">
        <f t="shared" si="27"/>
        <v>0</v>
      </c>
      <c r="D81" s="25">
        <f t="shared" si="35"/>
        <v>0</v>
      </c>
      <c r="E81" s="25">
        <f t="shared" si="35"/>
        <v>0</v>
      </c>
      <c r="F81" s="25">
        <f t="shared" si="35"/>
        <v>0</v>
      </c>
      <c r="G81" s="25">
        <f t="shared" si="35"/>
        <v>0</v>
      </c>
      <c r="H81" s="25">
        <f t="shared" si="35"/>
        <v>0</v>
      </c>
      <c r="I81" s="25">
        <f t="shared" si="35"/>
        <v>0</v>
      </c>
      <c r="J81" s="25">
        <f t="shared" si="35"/>
        <v>0</v>
      </c>
      <c r="K81" s="25">
        <f t="shared" si="35"/>
        <v>0</v>
      </c>
      <c r="L81" s="37" t="str">
        <f t="shared" si="30"/>
        <v/>
      </c>
      <c r="N81" s="31"/>
      <c r="O81" s="35"/>
    </row>
    <row r="82" spans="1:15">
      <c r="A82" s="24" t="s">
        <v>141</v>
      </c>
      <c r="B82" s="25">
        <f t="shared" si="27"/>
        <v>0</v>
      </c>
      <c r="C82" s="25">
        <f t="shared" si="27"/>
        <v>0</v>
      </c>
      <c r="D82" s="25">
        <f t="shared" si="35"/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30"/>
        <v/>
      </c>
      <c r="N82" s="31"/>
      <c r="O82" s="35"/>
    </row>
    <row r="83" spans="1:15">
      <c r="A83" s="21" t="s">
        <v>24</v>
      </c>
      <c r="B83" s="22">
        <f t="shared" si="27"/>
        <v>0</v>
      </c>
      <c r="C83" s="22">
        <f t="shared" si="27"/>
        <v>0</v>
      </c>
      <c r="D83" s="22">
        <f t="shared" ref="D83:K83" si="36">+D84+D85</f>
        <v>0</v>
      </c>
      <c r="E83" s="22">
        <f t="shared" si="36"/>
        <v>0</v>
      </c>
      <c r="F83" s="22">
        <f t="shared" si="36"/>
        <v>0</v>
      </c>
      <c r="G83" s="22">
        <f t="shared" si="36"/>
        <v>0</v>
      </c>
      <c r="H83" s="22">
        <f t="shared" si="36"/>
        <v>0</v>
      </c>
      <c r="I83" s="22">
        <f t="shared" si="36"/>
        <v>0</v>
      </c>
      <c r="J83" s="22">
        <f t="shared" si="36"/>
        <v>0</v>
      </c>
      <c r="K83" s="22">
        <f t="shared" si="36"/>
        <v>0</v>
      </c>
      <c r="L83" s="23" t="str">
        <f t="shared" si="30"/>
        <v/>
      </c>
      <c r="N83" s="31"/>
      <c r="O83" s="35"/>
    </row>
    <row r="84" spans="1:15">
      <c r="A84" s="28" t="s">
        <v>25</v>
      </c>
      <c r="B84" s="25">
        <f t="shared" si="27"/>
        <v>0</v>
      </c>
      <c r="C84" s="25">
        <f t="shared" si="27"/>
        <v>0</v>
      </c>
      <c r="D84" s="25">
        <f t="shared" ref="D84:K85" si="37">+D208+D270</f>
        <v>0</v>
      </c>
      <c r="E84" s="25">
        <f t="shared" si="37"/>
        <v>0</v>
      </c>
      <c r="F84" s="25">
        <f t="shared" si="37"/>
        <v>0</v>
      </c>
      <c r="G84" s="25">
        <f t="shared" si="37"/>
        <v>0</v>
      </c>
      <c r="H84" s="25">
        <f t="shared" si="37"/>
        <v>0</v>
      </c>
      <c r="I84" s="25">
        <f t="shared" si="37"/>
        <v>0</v>
      </c>
      <c r="J84" s="25">
        <f t="shared" si="37"/>
        <v>0</v>
      </c>
      <c r="K84" s="25">
        <f t="shared" si="37"/>
        <v>0</v>
      </c>
      <c r="L84" s="37" t="str">
        <f t="shared" si="30"/>
        <v/>
      </c>
      <c r="N84" s="31"/>
      <c r="O84" s="35"/>
    </row>
    <row r="85" spans="1:15">
      <c r="A85" s="28" t="s">
        <v>26</v>
      </c>
      <c r="B85" s="25">
        <f t="shared" si="27"/>
        <v>0</v>
      </c>
      <c r="C85" s="25">
        <f t="shared" si="27"/>
        <v>0</v>
      </c>
      <c r="D85" s="25">
        <f t="shared" si="37"/>
        <v>0</v>
      </c>
      <c r="E85" s="25">
        <f t="shared" si="37"/>
        <v>0</v>
      </c>
      <c r="F85" s="25">
        <f t="shared" si="37"/>
        <v>0</v>
      </c>
      <c r="G85" s="25">
        <f t="shared" si="37"/>
        <v>0</v>
      </c>
      <c r="H85" s="25">
        <f t="shared" si="37"/>
        <v>0</v>
      </c>
      <c r="I85" s="25">
        <f t="shared" si="37"/>
        <v>0</v>
      </c>
      <c r="J85" s="25">
        <f t="shared" si="37"/>
        <v>0</v>
      </c>
      <c r="K85" s="25">
        <f t="shared" si="37"/>
        <v>0</v>
      </c>
      <c r="L85" s="37" t="str">
        <f t="shared" si="30"/>
        <v/>
      </c>
      <c r="N85" s="31"/>
      <c r="O85" s="35"/>
    </row>
    <row r="86" spans="1:15">
      <c r="A86" s="21" t="s">
        <v>27</v>
      </c>
      <c r="B86" s="22">
        <f t="shared" si="27"/>
        <v>0</v>
      </c>
      <c r="C86" s="22">
        <f t="shared" si="27"/>
        <v>0</v>
      </c>
      <c r="D86" s="22">
        <f t="shared" ref="D86:K86" si="38">SUM(D87:D90)</f>
        <v>0</v>
      </c>
      <c r="E86" s="22">
        <f t="shared" si="38"/>
        <v>0</v>
      </c>
      <c r="F86" s="22">
        <f t="shared" si="38"/>
        <v>0</v>
      </c>
      <c r="G86" s="22">
        <f t="shared" si="38"/>
        <v>0</v>
      </c>
      <c r="H86" s="22">
        <f t="shared" si="38"/>
        <v>0</v>
      </c>
      <c r="I86" s="22">
        <f t="shared" si="38"/>
        <v>0</v>
      </c>
      <c r="J86" s="22">
        <f t="shared" si="38"/>
        <v>0</v>
      </c>
      <c r="K86" s="22">
        <f t="shared" si="38"/>
        <v>0</v>
      </c>
      <c r="L86" s="23" t="str">
        <f t="shared" si="30"/>
        <v/>
      </c>
      <c r="N86" s="31"/>
      <c r="O86" s="35"/>
    </row>
    <row r="87" spans="1:15">
      <c r="A87" s="28" t="s">
        <v>28</v>
      </c>
      <c r="B87" s="25">
        <f t="shared" si="27"/>
        <v>0</v>
      </c>
      <c r="C87" s="25">
        <f t="shared" si="27"/>
        <v>0</v>
      </c>
      <c r="D87" s="25">
        <f t="shared" ref="D87:K90" si="39">+D211+D273</f>
        <v>0</v>
      </c>
      <c r="E87" s="25">
        <f t="shared" si="39"/>
        <v>0</v>
      </c>
      <c r="F87" s="25">
        <f t="shared" si="39"/>
        <v>0</v>
      </c>
      <c r="G87" s="25">
        <f t="shared" si="39"/>
        <v>0</v>
      </c>
      <c r="H87" s="25">
        <f t="shared" si="39"/>
        <v>0</v>
      </c>
      <c r="I87" s="25">
        <f t="shared" si="39"/>
        <v>0</v>
      </c>
      <c r="J87" s="25">
        <f t="shared" si="39"/>
        <v>0</v>
      </c>
      <c r="K87" s="25">
        <f t="shared" si="39"/>
        <v>0</v>
      </c>
      <c r="L87" s="37" t="str">
        <f t="shared" si="30"/>
        <v/>
      </c>
      <c r="N87" s="31"/>
      <c r="O87" s="35"/>
    </row>
    <row r="88" spans="1:15">
      <c r="A88" s="28" t="s">
        <v>29</v>
      </c>
      <c r="B88" s="25">
        <f t="shared" si="27"/>
        <v>0</v>
      </c>
      <c r="C88" s="25">
        <f t="shared" si="27"/>
        <v>0</v>
      </c>
      <c r="D88" s="25">
        <f t="shared" si="39"/>
        <v>0</v>
      </c>
      <c r="E88" s="25">
        <f t="shared" si="39"/>
        <v>0</v>
      </c>
      <c r="F88" s="25">
        <f t="shared" si="39"/>
        <v>0</v>
      </c>
      <c r="G88" s="25">
        <f t="shared" si="39"/>
        <v>0</v>
      </c>
      <c r="H88" s="25">
        <f t="shared" si="39"/>
        <v>0</v>
      </c>
      <c r="I88" s="25">
        <f t="shared" si="39"/>
        <v>0</v>
      </c>
      <c r="J88" s="25">
        <f t="shared" si="39"/>
        <v>0</v>
      </c>
      <c r="K88" s="25">
        <f t="shared" si="39"/>
        <v>0</v>
      </c>
      <c r="L88" s="37" t="str">
        <f t="shared" si="30"/>
        <v/>
      </c>
      <c r="N88" s="31"/>
      <c r="O88" s="35"/>
    </row>
    <row r="89" spans="1:15">
      <c r="A89" s="28" t="s">
        <v>30</v>
      </c>
      <c r="B89" s="25">
        <f t="shared" si="27"/>
        <v>0</v>
      </c>
      <c r="C89" s="25">
        <f t="shared" si="27"/>
        <v>0</v>
      </c>
      <c r="D89" s="25">
        <f t="shared" si="39"/>
        <v>0</v>
      </c>
      <c r="E89" s="25">
        <f t="shared" si="39"/>
        <v>0</v>
      </c>
      <c r="F89" s="25">
        <f t="shared" si="39"/>
        <v>0</v>
      </c>
      <c r="G89" s="25">
        <f t="shared" si="39"/>
        <v>0</v>
      </c>
      <c r="H89" s="25">
        <f t="shared" si="39"/>
        <v>0</v>
      </c>
      <c r="I89" s="25">
        <f t="shared" si="39"/>
        <v>0</v>
      </c>
      <c r="J89" s="25">
        <f t="shared" si="39"/>
        <v>0</v>
      </c>
      <c r="K89" s="25">
        <f t="shared" si="39"/>
        <v>0</v>
      </c>
      <c r="L89" s="37" t="str">
        <f t="shared" si="30"/>
        <v/>
      </c>
      <c r="N89" s="31"/>
      <c r="O89" s="35"/>
    </row>
    <row r="90" spans="1:15" ht="19.5" thickBot="1">
      <c r="A90" s="28" t="s">
        <v>31</v>
      </c>
      <c r="B90" s="25">
        <f t="shared" si="27"/>
        <v>0</v>
      </c>
      <c r="C90" s="25">
        <f t="shared" si="27"/>
        <v>0</v>
      </c>
      <c r="D90" s="25">
        <f t="shared" si="39"/>
        <v>0</v>
      </c>
      <c r="E90" s="25">
        <f t="shared" si="39"/>
        <v>0</v>
      </c>
      <c r="F90" s="25">
        <f t="shared" si="39"/>
        <v>0</v>
      </c>
      <c r="G90" s="25">
        <f t="shared" si="39"/>
        <v>0</v>
      </c>
      <c r="H90" s="25">
        <f t="shared" si="39"/>
        <v>0</v>
      </c>
      <c r="I90" s="25">
        <f t="shared" si="39"/>
        <v>0</v>
      </c>
      <c r="J90" s="25">
        <f t="shared" si="39"/>
        <v>0</v>
      </c>
      <c r="K90" s="25">
        <f t="shared" si="39"/>
        <v>0</v>
      </c>
      <c r="L90" s="38" t="str">
        <f t="shared" si="30"/>
        <v/>
      </c>
      <c r="N90" s="31"/>
      <c r="O90" s="35"/>
    </row>
    <row r="91" spans="1:15">
      <c r="A91" s="29" t="s">
        <v>32</v>
      </c>
      <c r="B91" s="30">
        <f t="shared" ref="B91:K91" si="40">+B78+B73</f>
        <v>0</v>
      </c>
      <c r="C91" s="30">
        <f t="shared" si="40"/>
        <v>0</v>
      </c>
      <c r="D91" s="30">
        <f t="shared" si="40"/>
        <v>0</v>
      </c>
      <c r="E91" s="30">
        <f t="shared" si="40"/>
        <v>0</v>
      </c>
      <c r="F91" s="30">
        <f t="shared" si="40"/>
        <v>0</v>
      </c>
      <c r="G91" s="30">
        <f t="shared" si="40"/>
        <v>0</v>
      </c>
      <c r="H91" s="30">
        <f t="shared" si="40"/>
        <v>0</v>
      </c>
      <c r="I91" s="30">
        <f t="shared" si="40"/>
        <v>0</v>
      </c>
      <c r="J91" s="30">
        <f t="shared" si="40"/>
        <v>0</v>
      </c>
      <c r="K91" s="30">
        <f t="shared" si="40"/>
        <v>0</v>
      </c>
      <c r="L91" s="39" t="str">
        <f t="shared" si="30"/>
        <v/>
      </c>
      <c r="N91" s="31"/>
      <c r="O91" s="35"/>
    </row>
    <row r="92" spans="1:15">
      <c r="N92" s="31"/>
      <c r="O92" s="35"/>
    </row>
    <row r="93" spans="1:15">
      <c r="N93" s="31"/>
      <c r="O93" s="35"/>
    </row>
    <row r="94" spans="1:15">
      <c r="A94" s="1"/>
      <c r="B94" s="1"/>
      <c r="C94" s="1"/>
      <c r="D94" s="1"/>
      <c r="E94" s="1"/>
      <c r="F94" s="1"/>
      <c r="G94" s="1"/>
      <c r="H94" s="1"/>
      <c r="I94" s="1"/>
      <c r="J94" s="2"/>
      <c r="K94" s="153" t="s">
        <v>0</v>
      </c>
      <c r="L94" s="153"/>
      <c r="N94" s="31"/>
      <c r="O94" s="35"/>
    </row>
    <row r="95" spans="1:15">
      <c r="A95" s="154" t="s">
        <v>142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N95" s="31"/>
      <c r="O95" s="35"/>
    </row>
    <row r="96" spans="1:15">
      <c r="A96" s="3"/>
      <c r="B96" s="3"/>
      <c r="C96" s="3"/>
      <c r="D96" s="3"/>
      <c r="E96" s="3"/>
      <c r="F96" s="3"/>
      <c r="G96" s="3"/>
      <c r="H96" s="3"/>
      <c r="I96" s="3"/>
      <c r="J96" s="3"/>
      <c r="K96" s="155" t="s">
        <v>1</v>
      </c>
      <c r="L96" s="155"/>
      <c r="N96" s="31"/>
      <c r="O96" s="35"/>
    </row>
    <row r="97" spans="1:15">
      <c r="A97" s="156" t="s">
        <v>44</v>
      </c>
      <c r="B97" s="156"/>
      <c r="C97" s="156"/>
      <c r="D97" s="156"/>
      <c r="E97" s="157" t="s">
        <v>2</v>
      </c>
      <c r="F97" s="157"/>
      <c r="G97" s="157"/>
      <c r="H97" s="157"/>
      <c r="I97" s="157"/>
      <c r="J97" s="157"/>
      <c r="K97" s="157"/>
      <c r="L97" s="158"/>
      <c r="N97" s="31"/>
      <c r="O97" s="35"/>
    </row>
    <row r="98" spans="1:15">
      <c r="A98" s="159" t="s">
        <v>145</v>
      </c>
      <c r="B98" s="160"/>
      <c r="C98" s="160"/>
      <c r="D98" s="161"/>
      <c r="E98" s="176" t="s">
        <v>3</v>
      </c>
      <c r="F98" s="176"/>
      <c r="G98" s="176"/>
      <c r="H98" s="148"/>
      <c r="I98" s="148"/>
      <c r="J98" s="148"/>
      <c r="K98" s="148"/>
      <c r="L98" s="5"/>
      <c r="N98" s="31"/>
      <c r="O98" s="35"/>
    </row>
    <row r="99" spans="1:15">
      <c r="A99" s="6"/>
      <c r="B99" s="7"/>
      <c r="C99" s="7"/>
      <c r="D99" s="8"/>
      <c r="E99" s="177" t="s">
        <v>4</v>
      </c>
      <c r="F99" s="177"/>
      <c r="G99" s="177"/>
      <c r="H99" s="9"/>
      <c r="I99" s="9"/>
      <c r="J99" s="9"/>
      <c r="K99" s="9"/>
      <c r="L99" s="10"/>
      <c r="N99" s="31"/>
      <c r="O99" s="35"/>
    </row>
    <row r="100" spans="1:15">
      <c r="A100" s="11"/>
      <c r="B100" s="12"/>
      <c r="C100" s="12"/>
      <c r="D100" s="12"/>
      <c r="E100" s="13"/>
      <c r="F100" s="13"/>
      <c r="G100" s="13"/>
      <c r="H100" s="14"/>
      <c r="I100" s="14"/>
      <c r="J100" s="14"/>
      <c r="K100" s="14"/>
      <c r="L100" s="15"/>
      <c r="N100" s="31"/>
      <c r="O100" s="35"/>
    </row>
    <row r="101" spans="1:15">
      <c r="A101" s="7" t="s">
        <v>5</v>
      </c>
      <c r="B101" s="7"/>
      <c r="C101" s="7"/>
      <c r="D101" s="7"/>
      <c r="E101" s="9"/>
      <c r="F101" s="9"/>
      <c r="G101" s="9"/>
      <c r="H101" s="9"/>
      <c r="I101" s="9"/>
      <c r="J101" s="9"/>
      <c r="K101" s="9"/>
      <c r="L101" s="9"/>
      <c r="N101" s="31"/>
      <c r="O101" s="35"/>
    </row>
    <row r="102" spans="1:15">
      <c r="A102" s="16" t="s">
        <v>6</v>
      </c>
      <c r="B102" s="151" t="s">
        <v>7</v>
      </c>
      <c r="C102" s="152"/>
      <c r="D102" s="151" t="s">
        <v>8</v>
      </c>
      <c r="E102" s="152"/>
      <c r="F102" s="151" t="s">
        <v>9</v>
      </c>
      <c r="G102" s="152"/>
      <c r="H102" s="151" t="s">
        <v>10</v>
      </c>
      <c r="I102" s="152"/>
      <c r="J102" s="151" t="s">
        <v>11</v>
      </c>
      <c r="K102" s="152"/>
      <c r="L102" s="17" t="s">
        <v>12</v>
      </c>
      <c r="N102" s="31"/>
      <c r="O102" s="35"/>
    </row>
    <row r="103" spans="1:15">
      <c r="A103" s="18"/>
      <c r="B103" s="19" t="s">
        <v>13</v>
      </c>
      <c r="C103" s="19" t="s">
        <v>14</v>
      </c>
      <c r="D103" s="19" t="s">
        <v>13</v>
      </c>
      <c r="E103" s="19" t="s">
        <v>14</v>
      </c>
      <c r="F103" s="19" t="s">
        <v>13</v>
      </c>
      <c r="G103" s="19" t="s">
        <v>14</v>
      </c>
      <c r="H103" s="19" t="s">
        <v>13</v>
      </c>
      <c r="I103" s="19" t="s">
        <v>14</v>
      </c>
      <c r="J103" s="19" t="s">
        <v>13</v>
      </c>
      <c r="K103" s="19" t="s">
        <v>14</v>
      </c>
      <c r="L103" s="20" t="s">
        <v>15</v>
      </c>
      <c r="N103" s="31"/>
      <c r="O103" s="35"/>
    </row>
    <row r="104" spans="1:15">
      <c r="A104" s="21" t="s">
        <v>16</v>
      </c>
      <c r="B104" s="22">
        <f t="shared" ref="B104:C121" si="41">+D104+F104+H104+J104</f>
        <v>0</v>
      </c>
      <c r="C104" s="22">
        <f t="shared" si="41"/>
        <v>0</v>
      </c>
      <c r="D104" s="22">
        <f t="shared" ref="D104:K104" si="42">SUM(D105:D107)</f>
        <v>0</v>
      </c>
      <c r="E104" s="22">
        <f t="shared" si="42"/>
        <v>0</v>
      </c>
      <c r="F104" s="22">
        <f t="shared" si="42"/>
        <v>0</v>
      </c>
      <c r="G104" s="22">
        <f t="shared" si="42"/>
        <v>0</v>
      </c>
      <c r="H104" s="22">
        <f t="shared" si="42"/>
        <v>0</v>
      </c>
      <c r="I104" s="22">
        <f t="shared" si="42"/>
        <v>0</v>
      </c>
      <c r="J104" s="22">
        <f t="shared" si="42"/>
        <v>0</v>
      </c>
      <c r="K104" s="22">
        <f t="shared" si="42"/>
        <v>0</v>
      </c>
      <c r="L104" s="23" t="str">
        <f>IF(C104&gt;0,FIXED(C104/B104*100,2),"")</f>
        <v/>
      </c>
      <c r="N104" s="31"/>
      <c r="O104" s="35"/>
    </row>
    <row r="105" spans="1:15">
      <c r="A105" s="24" t="s">
        <v>17</v>
      </c>
      <c r="B105" s="25">
        <f t="shared" si="41"/>
        <v>0</v>
      </c>
      <c r="C105" s="25">
        <f t="shared" si="41"/>
        <v>0</v>
      </c>
      <c r="D105" s="25">
        <f>+D229</f>
        <v>0</v>
      </c>
      <c r="E105" s="25">
        <f t="shared" ref="E105:K107" si="43">+E229</f>
        <v>0</v>
      </c>
      <c r="F105" s="25">
        <f t="shared" si="43"/>
        <v>0</v>
      </c>
      <c r="G105" s="25">
        <f t="shared" si="43"/>
        <v>0</v>
      </c>
      <c r="H105" s="25">
        <f t="shared" si="43"/>
        <v>0</v>
      </c>
      <c r="I105" s="25">
        <f t="shared" si="43"/>
        <v>0</v>
      </c>
      <c r="J105" s="25">
        <f t="shared" si="43"/>
        <v>0</v>
      </c>
      <c r="K105" s="25">
        <f t="shared" si="43"/>
        <v>0</v>
      </c>
      <c r="L105" s="37" t="str">
        <f t="shared" ref="L105:L122" si="44">IF(C105&gt;0,FIXED(C105/B105*100,2),"")</f>
        <v/>
      </c>
      <c r="N105" s="31"/>
      <c r="O105" s="35"/>
    </row>
    <row r="106" spans="1:15">
      <c r="A106" s="24" t="s">
        <v>18</v>
      </c>
      <c r="B106" s="25">
        <f t="shared" si="41"/>
        <v>0</v>
      </c>
      <c r="C106" s="25">
        <f t="shared" si="41"/>
        <v>0</v>
      </c>
      <c r="D106" s="25">
        <f>+D230</f>
        <v>0</v>
      </c>
      <c r="E106" s="25">
        <f t="shared" si="43"/>
        <v>0</v>
      </c>
      <c r="F106" s="25">
        <f t="shared" si="43"/>
        <v>0</v>
      </c>
      <c r="G106" s="25">
        <f t="shared" si="43"/>
        <v>0</v>
      </c>
      <c r="H106" s="25">
        <f t="shared" si="43"/>
        <v>0</v>
      </c>
      <c r="I106" s="25">
        <f t="shared" si="43"/>
        <v>0</v>
      </c>
      <c r="J106" s="25">
        <f t="shared" si="43"/>
        <v>0</v>
      </c>
      <c r="K106" s="25">
        <f t="shared" si="43"/>
        <v>0</v>
      </c>
      <c r="L106" s="37" t="str">
        <f t="shared" si="44"/>
        <v/>
      </c>
      <c r="N106" s="31"/>
      <c r="O106" s="35"/>
    </row>
    <row r="107" spans="1:15">
      <c r="A107" s="24" t="s">
        <v>140</v>
      </c>
      <c r="B107" s="25">
        <f t="shared" si="41"/>
        <v>0</v>
      </c>
      <c r="C107" s="25">
        <f t="shared" si="41"/>
        <v>0</v>
      </c>
      <c r="D107" s="25">
        <f>+D231</f>
        <v>0</v>
      </c>
      <c r="E107" s="25">
        <f t="shared" si="43"/>
        <v>0</v>
      </c>
      <c r="F107" s="25">
        <f t="shared" si="43"/>
        <v>0</v>
      </c>
      <c r="G107" s="25">
        <f t="shared" si="43"/>
        <v>0</v>
      </c>
      <c r="H107" s="25">
        <f t="shared" si="43"/>
        <v>0</v>
      </c>
      <c r="I107" s="25">
        <f t="shared" si="43"/>
        <v>0</v>
      </c>
      <c r="J107" s="25">
        <f t="shared" si="43"/>
        <v>0</v>
      </c>
      <c r="K107" s="25">
        <f t="shared" si="43"/>
        <v>0</v>
      </c>
      <c r="L107" s="37" t="str">
        <f t="shared" si="44"/>
        <v/>
      </c>
      <c r="N107" s="31"/>
      <c r="O107" s="35"/>
    </row>
    <row r="108" spans="1:15">
      <c r="A108" s="21" t="s">
        <v>19</v>
      </c>
      <c r="B108" s="22">
        <f t="shared" si="41"/>
        <v>0</v>
      </c>
      <c r="C108" s="22">
        <f t="shared" si="41"/>
        <v>0</v>
      </c>
      <c r="D108" s="22">
        <f t="shared" ref="D108:K108" si="45">+D109</f>
        <v>0</v>
      </c>
      <c r="E108" s="22">
        <f t="shared" si="45"/>
        <v>0</v>
      </c>
      <c r="F108" s="22">
        <f t="shared" si="45"/>
        <v>0</v>
      </c>
      <c r="G108" s="22">
        <f t="shared" si="45"/>
        <v>0</v>
      </c>
      <c r="H108" s="22">
        <f t="shared" si="45"/>
        <v>0</v>
      </c>
      <c r="I108" s="22">
        <f t="shared" si="45"/>
        <v>0</v>
      </c>
      <c r="J108" s="22">
        <f t="shared" si="45"/>
        <v>0</v>
      </c>
      <c r="K108" s="22">
        <f t="shared" si="45"/>
        <v>0</v>
      </c>
      <c r="L108" s="23" t="str">
        <f t="shared" si="44"/>
        <v/>
      </c>
      <c r="N108" s="31"/>
      <c r="O108" s="35"/>
    </row>
    <row r="109" spans="1:15">
      <c r="A109" s="21" t="s">
        <v>20</v>
      </c>
      <c r="B109" s="22">
        <f t="shared" si="41"/>
        <v>0</v>
      </c>
      <c r="C109" s="22">
        <f t="shared" si="41"/>
        <v>0</v>
      </c>
      <c r="D109" s="22">
        <f t="shared" ref="D109:K109" si="46">+D110+D113+D114+D117</f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0</v>
      </c>
      <c r="K109" s="22">
        <f t="shared" si="46"/>
        <v>0</v>
      </c>
      <c r="L109" s="23" t="str">
        <f t="shared" si="44"/>
        <v/>
      </c>
      <c r="N109" s="31"/>
      <c r="O109" s="35"/>
    </row>
    <row r="110" spans="1:15">
      <c r="A110" s="21" t="s">
        <v>21</v>
      </c>
      <c r="B110" s="22">
        <f t="shared" si="41"/>
        <v>0</v>
      </c>
      <c r="C110" s="22">
        <f t="shared" si="41"/>
        <v>0</v>
      </c>
      <c r="D110" s="22">
        <f t="shared" ref="D110:K110" si="47">+D111+D112</f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0</v>
      </c>
      <c r="J110" s="22">
        <f t="shared" si="47"/>
        <v>0</v>
      </c>
      <c r="K110" s="22">
        <f t="shared" si="47"/>
        <v>0</v>
      </c>
      <c r="L110" s="23" t="str">
        <f t="shared" si="44"/>
        <v/>
      </c>
      <c r="N110" s="31"/>
      <c r="O110" s="35"/>
    </row>
    <row r="111" spans="1:15">
      <c r="A111" s="24" t="s">
        <v>22</v>
      </c>
      <c r="B111" s="25">
        <f t="shared" si="41"/>
        <v>0</v>
      </c>
      <c r="C111" s="25">
        <f t="shared" si="41"/>
        <v>0</v>
      </c>
      <c r="D111" s="25">
        <f>+D235</f>
        <v>0</v>
      </c>
      <c r="E111" s="25">
        <f t="shared" ref="E111:K113" si="48">+E235</f>
        <v>0</v>
      </c>
      <c r="F111" s="25">
        <f t="shared" si="48"/>
        <v>0</v>
      </c>
      <c r="G111" s="25">
        <f t="shared" si="48"/>
        <v>0</v>
      </c>
      <c r="H111" s="25">
        <f t="shared" si="48"/>
        <v>0</v>
      </c>
      <c r="I111" s="25">
        <f t="shared" si="48"/>
        <v>0</v>
      </c>
      <c r="J111" s="25">
        <f t="shared" si="48"/>
        <v>0</v>
      </c>
      <c r="K111" s="25">
        <f t="shared" si="48"/>
        <v>0</v>
      </c>
      <c r="L111" s="37" t="str">
        <f t="shared" si="44"/>
        <v/>
      </c>
      <c r="N111" s="31"/>
      <c r="O111" s="35"/>
    </row>
    <row r="112" spans="1:15">
      <c r="A112" s="26" t="s">
        <v>23</v>
      </c>
      <c r="B112" s="25">
        <f t="shared" si="41"/>
        <v>0</v>
      </c>
      <c r="C112" s="25">
        <f t="shared" si="41"/>
        <v>0</v>
      </c>
      <c r="D112" s="25">
        <f>+D236</f>
        <v>0</v>
      </c>
      <c r="E112" s="25">
        <f t="shared" si="48"/>
        <v>0</v>
      </c>
      <c r="F112" s="25">
        <f t="shared" si="48"/>
        <v>0</v>
      </c>
      <c r="G112" s="25">
        <f t="shared" si="48"/>
        <v>0</v>
      </c>
      <c r="H112" s="25">
        <f t="shared" si="48"/>
        <v>0</v>
      </c>
      <c r="I112" s="25">
        <f t="shared" si="48"/>
        <v>0</v>
      </c>
      <c r="J112" s="25">
        <f t="shared" si="48"/>
        <v>0</v>
      </c>
      <c r="K112" s="25">
        <f t="shared" si="48"/>
        <v>0</v>
      </c>
      <c r="L112" s="37" t="str">
        <f t="shared" si="44"/>
        <v/>
      </c>
      <c r="N112" s="31"/>
      <c r="O112" s="35"/>
    </row>
    <row r="113" spans="1:15">
      <c r="A113" s="24" t="s">
        <v>141</v>
      </c>
      <c r="B113" s="25">
        <f t="shared" si="41"/>
        <v>0</v>
      </c>
      <c r="C113" s="25">
        <f t="shared" si="41"/>
        <v>0</v>
      </c>
      <c r="D113" s="25">
        <f>+D237</f>
        <v>0</v>
      </c>
      <c r="E113" s="25">
        <f t="shared" si="48"/>
        <v>0</v>
      </c>
      <c r="F113" s="25">
        <f t="shared" si="48"/>
        <v>0</v>
      </c>
      <c r="G113" s="25">
        <f t="shared" si="48"/>
        <v>0</v>
      </c>
      <c r="H113" s="25">
        <f t="shared" si="48"/>
        <v>0</v>
      </c>
      <c r="I113" s="25">
        <f t="shared" si="48"/>
        <v>0</v>
      </c>
      <c r="J113" s="25">
        <f t="shared" si="48"/>
        <v>0</v>
      </c>
      <c r="K113" s="25">
        <f t="shared" si="48"/>
        <v>0</v>
      </c>
      <c r="L113" s="37" t="str">
        <f t="shared" si="44"/>
        <v/>
      </c>
      <c r="N113" s="31"/>
      <c r="O113" s="35"/>
    </row>
    <row r="114" spans="1:15">
      <c r="A114" s="21" t="s">
        <v>24</v>
      </c>
      <c r="B114" s="22">
        <f t="shared" si="41"/>
        <v>0</v>
      </c>
      <c r="C114" s="22">
        <f t="shared" si="41"/>
        <v>0</v>
      </c>
      <c r="D114" s="22">
        <f t="shared" ref="D114:K114" si="49">+D115+D116</f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0</v>
      </c>
      <c r="K114" s="22">
        <f t="shared" si="49"/>
        <v>0</v>
      </c>
      <c r="L114" s="23" t="str">
        <f t="shared" si="44"/>
        <v/>
      </c>
      <c r="N114" s="31"/>
      <c r="O114" s="35"/>
    </row>
    <row r="115" spans="1:15">
      <c r="A115" s="28" t="s">
        <v>25</v>
      </c>
      <c r="B115" s="25">
        <f t="shared" si="41"/>
        <v>0</v>
      </c>
      <c r="C115" s="25">
        <f t="shared" si="41"/>
        <v>0</v>
      </c>
      <c r="D115" s="25">
        <f>+D239</f>
        <v>0</v>
      </c>
      <c r="E115" s="25">
        <f t="shared" ref="E115:K116" si="50">+E239</f>
        <v>0</v>
      </c>
      <c r="F115" s="25">
        <f t="shared" si="50"/>
        <v>0</v>
      </c>
      <c r="G115" s="25">
        <f t="shared" si="50"/>
        <v>0</v>
      </c>
      <c r="H115" s="25">
        <f t="shared" si="50"/>
        <v>0</v>
      </c>
      <c r="I115" s="25">
        <f t="shared" si="50"/>
        <v>0</v>
      </c>
      <c r="J115" s="25">
        <f t="shared" si="50"/>
        <v>0</v>
      </c>
      <c r="K115" s="25">
        <f t="shared" si="50"/>
        <v>0</v>
      </c>
      <c r="L115" s="37" t="str">
        <f t="shared" si="44"/>
        <v/>
      </c>
      <c r="N115" s="31"/>
      <c r="O115" s="35"/>
    </row>
    <row r="116" spans="1:15">
      <c r="A116" s="28" t="s">
        <v>26</v>
      </c>
      <c r="B116" s="25">
        <f t="shared" si="41"/>
        <v>0</v>
      </c>
      <c r="C116" s="25">
        <f t="shared" si="41"/>
        <v>0</v>
      </c>
      <c r="D116" s="25">
        <f>+D240</f>
        <v>0</v>
      </c>
      <c r="E116" s="25">
        <f t="shared" si="50"/>
        <v>0</v>
      </c>
      <c r="F116" s="25">
        <f t="shared" si="50"/>
        <v>0</v>
      </c>
      <c r="G116" s="25">
        <f t="shared" si="50"/>
        <v>0</v>
      </c>
      <c r="H116" s="25">
        <f t="shared" si="50"/>
        <v>0</v>
      </c>
      <c r="I116" s="25">
        <f t="shared" si="50"/>
        <v>0</v>
      </c>
      <c r="J116" s="25">
        <f t="shared" si="50"/>
        <v>0</v>
      </c>
      <c r="K116" s="25">
        <f t="shared" si="50"/>
        <v>0</v>
      </c>
      <c r="L116" s="37" t="str">
        <f t="shared" si="44"/>
        <v/>
      </c>
      <c r="N116" s="31"/>
      <c r="O116" s="35"/>
    </row>
    <row r="117" spans="1:15">
      <c r="A117" s="21" t="s">
        <v>27</v>
      </c>
      <c r="B117" s="22">
        <f t="shared" si="41"/>
        <v>0</v>
      </c>
      <c r="C117" s="22">
        <f t="shared" si="41"/>
        <v>0</v>
      </c>
      <c r="D117" s="22">
        <f t="shared" ref="D117:K117" si="51">SUM(D118:D121)</f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0</v>
      </c>
      <c r="K117" s="22">
        <f t="shared" si="51"/>
        <v>0</v>
      </c>
      <c r="L117" s="23" t="str">
        <f t="shared" si="44"/>
        <v/>
      </c>
      <c r="N117" s="31"/>
      <c r="O117" s="35"/>
    </row>
    <row r="118" spans="1:15">
      <c r="A118" s="28" t="s">
        <v>28</v>
      </c>
      <c r="B118" s="25">
        <f t="shared" si="41"/>
        <v>0</v>
      </c>
      <c r="C118" s="25">
        <f t="shared" si="41"/>
        <v>0</v>
      </c>
      <c r="D118" s="25">
        <f>+D242</f>
        <v>0</v>
      </c>
      <c r="E118" s="25">
        <f t="shared" ref="E118:K121" si="52">+E242</f>
        <v>0</v>
      </c>
      <c r="F118" s="25">
        <f t="shared" si="52"/>
        <v>0</v>
      </c>
      <c r="G118" s="25">
        <f t="shared" si="52"/>
        <v>0</v>
      </c>
      <c r="H118" s="25">
        <f t="shared" si="52"/>
        <v>0</v>
      </c>
      <c r="I118" s="25">
        <f t="shared" si="52"/>
        <v>0</v>
      </c>
      <c r="J118" s="25">
        <f t="shared" si="52"/>
        <v>0</v>
      </c>
      <c r="K118" s="25">
        <f t="shared" si="52"/>
        <v>0</v>
      </c>
      <c r="L118" s="37" t="str">
        <f t="shared" si="44"/>
        <v/>
      </c>
      <c r="N118" s="31"/>
      <c r="O118" s="35"/>
    </row>
    <row r="119" spans="1:15">
      <c r="A119" s="28" t="s">
        <v>29</v>
      </c>
      <c r="B119" s="25">
        <f t="shared" si="41"/>
        <v>0</v>
      </c>
      <c r="C119" s="25">
        <f t="shared" si="41"/>
        <v>0</v>
      </c>
      <c r="D119" s="25">
        <f>+D243</f>
        <v>0</v>
      </c>
      <c r="E119" s="25">
        <f t="shared" si="52"/>
        <v>0</v>
      </c>
      <c r="F119" s="25">
        <f t="shared" si="52"/>
        <v>0</v>
      </c>
      <c r="G119" s="25">
        <f t="shared" si="52"/>
        <v>0</v>
      </c>
      <c r="H119" s="25">
        <f t="shared" si="52"/>
        <v>0</v>
      </c>
      <c r="I119" s="25">
        <f t="shared" si="52"/>
        <v>0</v>
      </c>
      <c r="J119" s="25">
        <f t="shared" si="52"/>
        <v>0</v>
      </c>
      <c r="K119" s="25">
        <f t="shared" si="52"/>
        <v>0</v>
      </c>
      <c r="L119" s="37" t="str">
        <f t="shared" si="44"/>
        <v/>
      </c>
      <c r="N119" s="31"/>
      <c r="O119" s="35"/>
    </row>
    <row r="120" spans="1:15">
      <c r="A120" s="28" t="s">
        <v>30</v>
      </c>
      <c r="B120" s="25">
        <f t="shared" si="41"/>
        <v>0</v>
      </c>
      <c r="C120" s="25">
        <f t="shared" si="41"/>
        <v>0</v>
      </c>
      <c r="D120" s="25">
        <f>+D244</f>
        <v>0</v>
      </c>
      <c r="E120" s="25">
        <f t="shared" si="52"/>
        <v>0</v>
      </c>
      <c r="F120" s="25">
        <f t="shared" si="52"/>
        <v>0</v>
      </c>
      <c r="G120" s="25">
        <f t="shared" si="52"/>
        <v>0</v>
      </c>
      <c r="H120" s="25">
        <f t="shared" si="52"/>
        <v>0</v>
      </c>
      <c r="I120" s="25">
        <f t="shared" si="52"/>
        <v>0</v>
      </c>
      <c r="J120" s="25">
        <f t="shared" si="52"/>
        <v>0</v>
      </c>
      <c r="K120" s="25">
        <f t="shared" si="52"/>
        <v>0</v>
      </c>
      <c r="L120" s="37" t="str">
        <f t="shared" si="44"/>
        <v/>
      </c>
      <c r="N120" s="31"/>
      <c r="O120" s="35"/>
    </row>
    <row r="121" spans="1:15" ht="19.5" thickBot="1">
      <c r="A121" s="28" t="s">
        <v>31</v>
      </c>
      <c r="B121" s="25">
        <f t="shared" si="41"/>
        <v>0</v>
      </c>
      <c r="C121" s="25">
        <f t="shared" si="41"/>
        <v>0</v>
      </c>
      <c r="D121" s="25">
        <f>+D245</f>
        <v>0</v>
      </c>
      <c r="E121" s="25">
        <f t="shared" si="52"/>
        <v>0</v>
      </c>
      <c r="F121" s="25">
        <f t="shared" si="52"/>
        <v>0</v>
      </c>
      <c r="G121" s="25">
        <f t="shared" si="52"/>
        <v>0</v>
      </c>
      <c r="H121" s="25">
        <f t="shared" si="52"/>
        <v>0</v>
      </c>
      <c r="I121" s="25">
        <f t="shared" si="52"/>
        <v>0</v>
      </c>
      <c r="J121" s="25">
        <f t="shared" si="52"/>
        <v>0</v>
      </c>
      <c r="K121" s="25">
        <f t="shared" si="52"/>
        <v>0</v>
      </c>
      <c r="L121" s="38" t="str">
        <f t="shared" si="44"/>
        <v/>
      </c>
      <c r="N121" s="31"/>
      <c r="O121" s="35"/>
    </row>
    <row r="122" spans="1:15">
      <c r="A122" s="29" t="s">
        <v>32</v>
      </c>
      <c r="B122" s="30">
        <f t="shared" ref="B122:K122" si="53">+B109+B104</f>
        <v>0</v>
      </c>
      <c r="C122" s="30">
        <f t="shared" si="53"/>
        <v>0</v>
      </c>
      <c r="D122" s="30">
        <f t="shared" si="53"/>
        <v>0</v>
      </c>
      <c r="E122" s="30">
        <f t="shared" si="53"/>
        <v>0</v>
      </c>
      <c r="F122" s="30">
        <f t="shared" si="53"/>
        <v>0</v>
      </c>
      <c r="G122" s="30">
        <f t="shared" si="53"/>
        <v>0</v>
      </c>
      <c r="H122" s="30">
        <f t="shared" si="53"/>
        <v>0</v>
      </c>
      <c r="I122" s="30">
        <f t="shared" si="53"/>
        <v>0</v>
      </c>
      <c r="J122" s="30">
        <f t="shared" si="53"/>
        <v>0</v>
      </c>
      <c r="K122" s="30">
        <f t="shared" si="53"/>
        <v>0</v>
      </c>
      <c r="L122" s="39" t="str">
        <f t="shared" si="44"/>
        <v/>
      </c>
      <c r="N122" s="31"/>
      <c r="O122" s="35"/>
    </row>
    <row r="123" spans="1:15">
      <c r="N123" s="31"/>
      <c r="O123" s="35"/>
    </row>
    <row r="124" spans="1:15">
      <c r="N124" s="31"/>
      <c r="O124" s="35"/>
    </row>
    <row r="125" spans="1:15">
      <c r="A125" s="1"/>
      <c r="B125" s="1"/>
      <c r="C125" s="1"/>
      <c r="D125" s="1"/>
      <c r="E125" s="1"/>
      <c r="F125" s="1"/>
      <c r="G125" s="1"/>
      <c r="H125" s="1"/>
      <c r="I125" s="1"/>
      <c r="J125" s="2"/>
      <c r="K125" s="153" t="s">
        <v>0</v>
      </c>
      <c r="L125" s="153"/>
      <c r="N125" s="31"/>
      <c r="O125" s="35"/>
    </row>
    <row r="126" spans="1:15">
      <c r="A126" s="154" t="s">
        <v>142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N126" s="31"/>
      <c r="O126" s="35"/>
    </row>
    <row r="127" spans="1: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55" t="s">
        <v>1</v>
      </c>
      <c r="L127" s="155"/>
      <c r="N127" s="31"/>
      <c r="O127" s="35"/>
    </row>
    <row r="128" spans="1:15">
      <c r="A128" s="156" t="s">
        <v>34</v>
      </c>
      <c r="B128" s="156"/>
      <c r="C128" s="156"/>
      <c r="D128" s="156"/>
      <c r="E128" s="157" t="s">
        <v>2</v>
      </c>
      <c r="F128" s="157"/>
      <c r="G128" s="157"/>
      <c r="H128" s="157"/>
      <c r="I128" s="157"/>
      <c r="J128" s="157"/>
      <c r="K128" s="157"/>
      <c r="L128" s="158"/>
      <c r="N128" s="31"/>
      <c r="O128" s="35"/>
    </row>
    <row r="129" spans="1:15">
      <c r="A129" s="159" t="s">
        <v>145</v>
      </c>
      <c r="B129" s="160"/>
      <c r="C129" s="160"/>
      <c r="D129" s="161"/>
      <c r="E129" s="176" t="s">
        <v>3</v>
      </c>
      <c r="F129" s="176"/>
      <c r="G129" s="176"/>
      <c r="H129" s="148"/>
      <c r="I129" s="148"/>
      <c r="J129" s="148"/>
      <c r="K129" s="148"/>
      <c r="L129" s="5"/>
      <c r="N129" s="31"/>
      <c r="O129" s="35"/>
    </row>
    <row r="130" spans="1:15">
      <c r="A130" s="6" t="s">
        <v>38</v>
      </c>
      <c r="B130" s="7"/>
      <c r="C130" s="7"/>
      <c r="D130" s="8"/>
      <c r="E130" s="177" t="s">
        <v>4</v>
      </c>
      <c r="F130" s="177"/>
      <c r="G130" s="177"/>
      <c r="H130" s="9"/>
      <c r="I130" s="9"/>
      <c r="J130" s="9"/>
      <c r="K130" s="9"/>
      <c r="L130" s="10"/>
      <c r="N130" s="31"/>
      <c r="O130" s="35"/>
    </row>
    <row r="131" spans="1:15">
      <c r="A131" s="11"/>
      <c r="B131" s="12"/>
      <c r="C131" s="12"/>
      <c r="D131" s="12"/>
      <c r="E131" s="13"/>
      <c r="F131" s="13"/>
      <c r="G131" s="13"/>
      <c r="H131" s="14"/>
      <c r="I131" s="14"/>
      <c r="J131" s="14"/>
      <c r="K131" s="14"/>
      <c r="L131" s="15"/>
      <c r="N131" s="31"/>
      <c r="O131" s="35"/>
    </row>
    <row r="132" spans="1:15">
      <c r="A132" s="7" t="s">
        <v>5</v>
      </c>
      <c r="B132" s="7"/>
      <c r="C132" s="7"/>
      <c r="D132" s="7"/>
      <c r="E132" s="9"/>
      <c r="F132" s="9"/>
      <c r="G132" s="9"/>
      <c r="H132" s="9"/>
      <c r="I132" s="9"/>
      <c r="J132" s="9"/>
      <c r="K132" s="9"/>
      <c r="L132" s="9"/>
      <c r="N132" s="31"/>
      <c r="O132" s="35"/>
    </row>
    <row r="133" spans="1:15">
      <c r="A133" s="16" t="s">
        <v>6</v>
      </c>
      <c r="B133" s="151" t="s">
        <v>7</v>
      </c>
      <c r="C133" s="152"/>
      <c r="D133" s="151" t="s">
        <v>8</v>
      </c>
      <c r="E133" s="152"/>
      <c r="F133" s="151" t="s">
        <v>9</v>
      </c>
      <c r="G133" s="152"/>
      <c r="H133" s="151" t="s">
        <v>10</v>
      </c>
      <c r="I133" s="152"/>
      <c r="J133" s="151" t="s">
        <v>11</v>
      </c>
      <c r="K133" s="152"/>
      <c r="L133" s="17" t="s">
        <v>12</v>
      </c>
      <c r="N133" s="31"/>
      <c r="O133" s="35"/>
    </row>
    <row r="134" spans="1:15">
      <c r="A134" s="18"/>
      <c r="B134" s="19" t="s">
        <v>13</v>
      </c>
      <c r="C134" s="19" t="s">
        <v>14</v>
      </c>
      <c r="D134" s="19" t="s">
        <v>13</v>
      </c>
      <c r="E134" s="19" t="s">
        <v>14</v>
      </c>
      <c r="F134" s="19" t="s">
        <v>13</v>
      </c>
      <c r="G134" s="19" t="s">
        <v>14</v>
      </c>
      <c r="H134" s="19" t="s">
        <v>13</v>
      </c>
      <c r="I134" s="19" t="s">
        <v>14</v>
      </c>
      <c r="J134" s="19" t="s">
        <v>13</v>
      </c>
      <c r="K134" s="19" t="s">
        <v>14</v>
      </c>
      <c r="L134" s="20" t="s">
        <v>15</v>
      </c>
      <c r="N134" s="31"/>
      <c r="O134" s="35"/>
    </row>
    <row r="135" spans="1:15">
      <c r="A135" s="21" t="s">
        <v>16</v>
      </c>
      <c r="B135" s="22">
        <f>+D135+F135+H135+J135</f>
        <v>0</v>
      </c>
      <c r="C135" s="22">
        <f>+E135+G135+I135+K135</f>
        <v>0</v>
      </c>
      <c r="D135" s="22">
        <f t="shared" ref="D135:K135" si="54">SUM(D136:D138)</f>
        <v>0</v>
      </c>
      <c r="E135" s="22">
        <f t="shared" si="54"/>
        <v>0</v>
      </c>
      <c r="F135" s="22">
        <f t="shared" si="54"/>
        <v>0</v>
      </c>
      <c r="G135" s="22">
        <f t="shared" si="54"/>
        <v>0</v>
      </c>
      <c r="H135" s="22">
        <f t="shared" si="54"/>
        <v>0</v>
      </c>
      <c r="I135" s="22">
        <f t="shared" si="54"/>
        <v>0</v>
      </c>
      <c r="J135" s="22">
        <f t="shared" si="54"/>
        <v>0</v>
      </c>
      <c r="K135" s="22">
        <f t="shared" si="54"/>
        <v>0</v>
      </c>
      <c r="L135" s="23" t="str">
        <f>IF(C135&gt;0,FIXED(C135/B135*100,2),"")</f>
        <v/>
      </c>
      <c r="N135" s="31"/>
      <c r="O135" s="35"/>
    </row>
    <row r="136" spans="1:15">
      <c r="A136" s="24" t="s">
        <v>17</v>
      </c>
      <c r="B136" s="25">
        <f t="shared" ref="B136:C152" si="55">+D136+F136+H136+J136</f>
        <v>0</v>
      </c>
      <c r="C136" s="25">
        <f t="shared" si="55"/>
        <v>0</v>
      </c>
      <c r="D136" s="25">
        <f>+VALUE(FIXED(N136*0.24/1000000,5)*1000000)</f>
        <v>0</v>
      </c>
      <c r="E136" s="25"/>
      <c r="F136" s="25">
        <f>+D136</f>
        <v>0</v>
      </c>
      <c r="G136" s="25"/>
      <c r="H136" s="25">
        <f>+(N136-D136-F136)/2</f>
        <v>0</v>
      </c>
      <c r="I136" s="25"/>
      <c r="J136" s="25">
        <f>+N136-H136-F136-D136</f>
        <v>0</v>
      </c>
      <c r="K136" s="25"/>
      <c r="L136" s="37" t="str">
        <f t="shared" ref="L136:L153" si="56">IF(C136&gt;0,FIXED(C136/B136*100,2),"")</f>
        <v/>
      </c>
      <c r="M136" t="str">
        <f>IF(B136=N136,"",1)</f>
        <v/>
      </c>
      <c r="N136" s="31"/>
      <c r="O136" s="35"/>
    </row>
    <row r="137" spans="1:15">
      <c r="A137" s="24" t="s">
        <v>18</v>
      </c>
      <c r="B137" s="25">
        <f t="shared" si="55"/>
        <v>0</v>
      </c>
      <c r="C137" s="25">
        <f t="shared" si="55"/>
        <v>0</v>
      </c>
      <c r="D137" s="25">
        <f>+VALUE(FIXED(N137*0.24/1000000,5)*1000000)</f>
        <v>0</v>
      </c>
      <c r="E137" s="25"/>
      <c r="F137" s="25">
        <f>+D137</f>
        <v>0</v>
      </c>
      <c r="G137" s="25"/>
      <c r="H137" s="25">
        <f>+(N137-D137-F137)/2</f>
        <v>0</v>
      </c>
      <c r="I137" s="25"/>
      <c r="J137" s="25">
        <f>+N137-H137-F137-D137</f>
        <v>0</v>
      </c>
      <c r="K137" s="25"/>
      <c r="L137" s="37" t="str">
        <f t="shared" si="56"/>
        <v/>
      </c>
      <c r="N137" s="31"/>
      <c r="O137" s="35"/>
    </row>
    <row r="138" spans="1:15">
      <c r="A138" s="24" t="s">
        <v>140</v>
      </c>
      <c r="B138" s="25">
        <f t="shared" si="55"/>
        <v>0</v>
      </c>
      <c r="C138" s="25">
        <f t="shared" si="55"/>
        <v>0</v>
      </c>
      <c r="D138" s="25">
        <f>+VALUE(FIXED(N138*0.24/1000000,5)*1000000)</f>
        <v>0</v>
      </c>
      <c r="E138" s="25"/>
      <c r="F138" s="25">
        <f>+D138</f>
        <v>0</v>
      </c>
      <c r="G138" s="25"/>
      <c r="H138" s="25">
        <f>+(N138-D138-F138)/2</f>
        <v>0</v>
      </c>
      <c r="I138" s="25"/>
      <c r="J138" s="25">
        <f>+N138-H138-F138-D138</f>
        <v>0</v>
      </c>
      <c r="K138" s="25"/>
      <c r="L138" s="37" t="str">
        <f t="shared" si="56"/>
        <v/>
      </c>
      <c r="N138" s="31"/>
      <c r="O138" s="35"/>
    </row>
    <row r="139" spans="1:15">
      <c r="A139" s="21" t="s">
        <v>19</v>
      </c>
      <c r="B139" s="22">
        <f t="shared" si="55"/>
        <v>0</v>
      </c>
      <c r="C139" s="22">
        <f t="shared" si="55"/>
        <v>0</v>
      </c>
      <c r="D139" s="22">
        <f t="shared" ref="D139:K139" si="57">+D140</f>
        <v>0</v>
      </c>
      <c r="E139" s="22">
        <f t="shared" si="57"/>
        <v>0</v>
      </c>
      <c r="F139" s="22">
        <f t="shared" si="57"/>
        <v>0</v>
      </c>
      <c r="G139" s="22">
        <f t="shared" si="57"/>
        <v>0</v>
      </c>
      <c r="H139" s="22">
        <f t="shared" si="57"/>
        <v>0</v>
      </c>
      <c r="I139" s="22">
        <f t="shared" si="57"/>
        <v>0</v>
      </c>
      <c r="J139" s="22">
        <f t="shared" si="57"/>
        <v>0</v>
      </c>
      <c r="K139" s="22">
        <f t="shared" si="57"/>
        <v>0</v>
      </c>
      <c r="L139" s="23" t="str">
        <f t="shared" si="56"/>
        <v/>
      </c>
      <c r="N139" s="31"/>
      <c r="O139" s="35"/>
    </row>
    <row r="140" spans="1:15">
      <c r="A140" s="21" t="s">
        <v>20</v>
      </c>
      <c r="B140" s="22">
        <f t="shared" si="55"/>
        <v>0</v>
      </c>
      <c r="C140" s="22">
        <f t="shared" si="55"/>
        <v>0</v>
      </c>
      <c r="D140" s="22">
        <f t="shared" ref="D140:K140" si="58">+D141+D144+D145+D148</f>
        <v>0</v>
      </c>
      <c r="E140" s="22">
        <f t="shared" si="58"/>
        <v>0</v>
      </c>
      <c r="F140" s="22">
        <f t="shared" si="58"/>
        <v>0</v>
      </c>
      <c r="G140" s="22">
        <f t="shared" si="58"/>
        <v>0</v>
      </c>
      <c r="H140" s="22">
        <f t="shared" si="58"/>
        <v>0</v>
      </c>
      <c r="I140" s="22">
        <f t="shared" si="58"/>
        <v>0</v>
      </c>
      <c r="J140" s="22">
        <f t="shared" si="58"/>
        <v>0</v>
      </c>
      <c r="K140" s="22">
        <f t="shared" si="58"/>
        <v>0</v>
      </c>
      <c r="L140" s="23" t="str">
        <f t="shared" si="56"/>
        <v/>
      </c>
      <c r="N140" s="31"/>
      <c r="O140" s="35"/>
    </row>
    <row r="141" spans="1:15">
      <c r="A141" s="21" t="s">
        <v>21</v>
      </c>
      <c r="B141" s="22">
        <f t="shared" si="55"/>
        <v>0</v>
      </c>
      <c r="C141" s="22">
        <f t="shared" si="55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  <c r="N141" s="31"/>
      <c r="O141" s="35"/>
    </row>
    <row r="142" spans="1:15">
      <c r="A142" s="24" t="s">
        <v>22</v>
      </c>
      <c r="B142" s="25">
        <f t="shared" si="55"/>
        <v>0</v>
      </c>
      <c r="C142" s="25">
        <f t="shared" si="55"/>
        <v>0</v>
      </c>
      <c r="D142" s="25">
        <f>+N142/4-(N142*0.001)</f>
        <v>0</v>
      </c>
      <c r="E142" s="25"/>
      <c r="F142" s="25">
        <f>+D142</f>
        <v>0</v>
      </c>
      <c r="G142" s="25"/>
      <c r="H142" s="25">
        <f>+(N142-D142-F142)/2</f>
        <v>0</v>
      </c>
      <c r="I142" s="25"/>
      <c r="J142" s="25">
        <f>+N142-D142-F142-H142</f>
        <v>0</v>
      </c>
      <c r="K142" s="25"/>
      <c r="L142" s="37" t="str">
        <f t="shared" si="56"/>
        <v/>
      </c>
      <c r="M142" t="str">
        <f>IF(B142=N142,"",1)</f>
        <v/>
      </c>
      <c r="N142" s="31"/>
      <c r="O142" s="35"/>
    </row>
    <row r="143" spans="1:15">
      <c r="A143" s="26" t="s">
        <v>23</v>
      </c>
      <c r="B143" s="25">
        <f t="shared" si="55"/>
        <v>0</v>
      </c>
      <c r="C143" s="25">
        <f t="shared" si="55"/>
        <v>0</v>
      </c>
      <c r="D143" s="25"/>
      <c r="E143" s="25"/>
      <c r="F143" s="25"/>
      <c r="G143" s="25"/>
      <c r="H143" s="25"/>
      <c r="I143" s="25"/>
      <c r="J143" s="25"/>
      <c r="K143" s="27"/>
      <c r="L143" s="37" t="str">
        <f t="shared" si="56"/>
        <v/>
      </c>
      <c r="N143" s="31"/>
      <c r="O143" s="35"/>
    </row>
    <row r="144" spans="1:15">
      <c r="A144" s="24" t="s">
        <v>141</v>
      </c>
      <c r="B144" s="25">
        <f t="shared" si="55"/>
        <v>0</v>
      </c>
      <c r="C144" s="25">
        <f t="shared" si="55"/>
        <v>0</v>
      </c>
      <c r="D144" s="25">
        <f>+N144*0.15</f>
        <v>0</v>
      </c>
      <c r="E144" s="25"/>
      <c r="F144" s="25">
        <f>+N144*0.3</f>
        <v>0</v>
      </c>
      <c r="G144" s="25"/>
      <c r="H144" s="25">
        <f>+N144*0.3</f>
        <v>0</v>
      </c>
      <c r="I144" s="25"/>
      <c r="J144" s="25">
        <f>+N144-D144-F144-H144</f>
        <v>0</v>
      </c>
      <c r="K144" s="25"/>
      <c r="L144" s="37" t="str">
        <f t="shared" si="56"/>
        <v/>
      </c>
      <c r="N144" s="31"/>
      <c r="O144" s="35"/>
    </row>
    <row r="145" spans="1:15">
      <c r="A145" s="21" t="s">
        <v>24</v>
      </c>
      <c r="B145" s="22">
        <f t="shared" si="55"/>
        <v>0</v>
      </c>
      <c r="C145" s="22">
        <f t="shared" si="55"/>
        <v>0</v>
      </c>
      <c r="D145" s="22">
        <f t="shared" ref="D145:K145" si="60">+D146+D147</f>
        <v>0</v>
      </c>
      <c r="E145" s="22">
        <f t="shared" si="60"/>
        <v>0</v>
      </c>
      <c r="F145" s="22">
        <f t="shared" si="60"/>
        <v>0</v>
      </c>
      <c r="G145" s="22">
        <f t="shared" si="60"/>
        <v>0</v>
      </c>
      <c r="H145" s="22">
        <f t="shared" si="60"/>
        <v>0</v>
      </c>
      <c r="I145" s="22">
        <f t="shared" si="60"/>
        <v>0</v>
      </c>
      <c r="J145" s="22">
        <f t="shared" si="60"/>
        <v>0</v>
      </c>
      <c r="K145" s="22">
        <f t="shared" si="60"/>
        <v>0</v>
      </c>
      <c r="L145" s="23" t="str">
        <f t="shared" si="56"/>
        <v/>
      </c>
      <c r="N145" s="31"/>
      <c r="O145" s="35"/>
    </row>
    <row r="146" spans="1:15">
      <c r="A146" s="28" t="s">
        <v>25</v>
      </c>
      <c r="B146" s="25">
        <f t="shared" si="55"/>
        <v>0</v>
      </c>
      <c r="C146" s="25">
        <f t="shared" si="55"/>
        <v>0</v>
      </c>
      <c r="D146" s="27"/>
      <c r="E146" s="27"/>
      <c r="F146" s="27"/>
      <c r="G146" s="27"/>
      <c r="H146" s="27"/>
      <c r="I146" s="27"/>
      <c r="J146" s="27"/>
      <c r="K146" s="27"/>
      <c r="L146" s="37" t="str">
        <f t="shared" si="56"/>
        <v/>
      </c>
      <c r="N146" s="31"/>
      <c r="O146" s="35"/>
    </row>
    <row r="147" spans="1:15">
      <c r="A147" s="28" t="s">
        <v>26</v>
      </c>
      <c r="B147" s="25">
        <f t="shared" si="55"/>
        <v>0</v>
      </c>
      <c r="C147" s="25">
        <f t="shared" si="55"/>
        <v>0</v>
      </c>
      <c r="D147" s="27"/>
      <c r="E147" s="27"/>
      <c r="F147" s="27"/>
      <c r="G147" s="27"/>
      <c r="H147" s="27"/>
      <c r="I147" s="27"/>
      <c r="J147" s="27"/>
      <c r="K147" s="27"/>
      <c r="L147" s="37" t="str">
        <f t="shared" si="56"/>
        <v/>
      </c>
      <c r="N147" s="31"/>
      <c r="O147" s="35"/>
    </row>
    <row r="148" spans="1:15">
      <c r="A148" s="21" t="s">
        <v>27</v>
      </c>
      <c r="B148" s="22">
        <f t="shared" si="55"/>
        <v>0</v>
      </c>
      <c r="C148" s="22">
        <f t="shared" si="55"/>
        <v>0</v>
      </c>
      <c r="D148" s="22">
        <f t="shared" ref="D148:K148" si="61">SUM(D149:D152)</f>
        <v>0</v>
      </c>
      <c r="E148" s="22">
        <f t="shared" si="61"/>
        <v>0</v>
      </c>
      <c r="F148" s="22">
        <f t="shared" si="61"/>
        <v>0</v>
      </c>
      <c r="G148" s="22">
        <f t="shared" si="61"/>
        <v>0</v>
      </c>
      <c r="H148" s="22">
        <f t="shared" si="61"/>
        <v>0</v>
      </c>
      <c r="I148" s="22">
        <f t="shared" si="61"/>
        <v>0</v>
      </c>
      <c r="J148" s="22">
        <f t="shared" si="61"/>
        <v>0</v>
      </c>
      <c r="K148" s="22">
        <f t="shared" si="61"/>
        <v>0</v>
      </c>
      <c r="L148" s="23" t="str">
        <f t="shared" si="56"/>
        <v/>
      </c>
      <c r="N148" s="31"/>
      <c r="O148" s="35"/>
    </row>
    <row r="149" spans="1:15">
      <c r="A149" s="28" t="s">
        <v>28</v>
      </c>
      <c r="B149" s="25">
        <f t="shared" si="55"/>
        <v>0</v>
      </c>
      <c r="C149" s="25">
        <f t="shared" si="55"/>
        <v>0</v>
      </c>
      <c r="D149" s="25"/>
      <c r="E149" s="25"/>
      <c r="F149" s="25"/>
      <c r="G149" s="25"/>
      <c r="H149" s="25"/>
      <c r="I149" s="25"/>
      <c r="J149" s="25"/>
      <c r="K149" s="25"/>
      <c r="L149" s="37" t="str">
        <f t="shared" si="56"/>
        <v/>
      </c>
      <c r="N149" s="31"/>
      <c r="O149" s="35"/>
    </row>
    <row r="150" spans="1:15">
      <c r="A150" s="28" t="s">
        <v>29</v>
      </c>
      <c r="B150" s="25">
        <f t="shared" si="55"/>
        <v>0</v>
      </c>
      <c r="C150" s="25">
        <f t="shared" si="55"/>
        <v>0</v>
      </c>
      <c r="D150" s="25"/>
      <c r="E150" s="25"/>
      <c r="F150" s="25"/>
      <c r="G150" s="25"/>
      <c r="H150" s="25"/>
      <c r="I150" s="25"/>
      <c r="J150" s="25"/>
      <c r="K150" s="25"/>
      <c r="L150" s="37" t="str">
        <f t="shared" si="56"/>
        <v/>
      </c>
      <c r="N150" s="31"/>
      <c r="O150" s="35"/>
    </row>
    <row r="151" spans="1:15">
      <c r="A151" s="28" t="s">
        <v>30</v>
      </c>
      <c r="B151" s="25">
        <f t="shared" si="55"/>
        <v>0</v>
      </c>
      <c r="C151" s="25">
        <f t="shared" si="55"/>
        <v>0</v>
      </c>
      <c r="D151" s="25"/>
      <c r="E151" s="25"/>
      <c r="F151" s="25"/>
      <c r="G151" s="25"/>
      <c r="H151" s="25"/>
      <c r="I151" s="25"/>
      <c r="J151" s="25"/>
      <c r="K151" s="25"/>
      <c r="L151" s="37" t="str">
        <f t="shared" si="56"/>
        <v/>
      </c>
      <c r="N151" s="31"/>
      <c r="O151" s="35"/>
    </row>
    <row r="152" spans="1:15" ht="19.5" thickBot="1">
      <c r="A152" s="28" t="s">
        <v>31</v>
      </c>
      <c r="B152" s="25">
        <f t="shared" si="55"/>
        <v>0</v>
      </c>
      <c r="C152" s="25">
        <f t="shared" si="55"/>
        <v>0</v>
      </c>
      <c r="D152" s="25"/>
      <c r="E152" s="25"/>
      <c r="F152" s="25"/>
      <c r="G152" s="25"/>
      <c r="H152" s="25"/>
      <c r="I152" s="25"/>
      <c r="J152" s="25"/>
      <c r="K152" s="25"/>
      <c r="L152" s="38" t="str">
        <f t="shared" si="56"/>
        <v/>
      </c>
      <c r="N152" s="31"/>
      <c r="O152" s="35"/>
    </row>
    <row r="153" spans="1:15">
      <c r="A153" s="29" t="s">
        <v>32</v>
      </c>
      <c r="B153" s="30">
        <f>+B140+B135</f>
        <v>0</v>
      </c>
      <c r="C153" s="30">
        <f>+C140+C135</f>
        <v>0</v>
      </c>
      <c r="D153" s="30">
        <f>+D140+D135</f>
        <v>0</v>
      </c>
      <c r="E153" s="30">
        <f t="shared" ref="E153:K153" si="62">+E140+E135</f>
        <v>0</v>
      </c>
      <c r="F153" s="30">
        <f t="shared" si="62"/>
        <v>0</v>
      </c>
      <c r="G153" s="30">
        <f t="shared" si="62"/>
        <v>0</v>
      </c>
      <c r="H153" s="30">
        <f t="shared" si="62"/>
        <v>0</v>
      </c>
      <c r="I153" s="30">
        <f t="shared" si="62"/>
        <v>0</v>
      </c>
      <c r="J153" s="30">
        <f t="shared" si="62"/>
        <v>0</v>
      </c>
      <c r="K153" s="30">
        <f t="shared" si="62"/>
        <v>0</v>
      </c>
      <c r="L153" s="39" t="str">
        <f t="shared" si="56"/>
        <v/>
      </c>
      <c r="N153" s="31"/>
      <c r="O153" s="35"/>
    </row>
    <row r="154" spans="1:15">
      <c r="N154" s="31"/>
      <c r="O154" s="35"/>
    </row>
    <row r="155" spans="1:15">
      <c r="N155" s="31"/>
      <c r="O155" s="35"/>
    </row>
    <row r="156" spans="1:15">
      <c r="A156" s="1"/>
      <c r="B156" s="1"/>
      <c r="C156" s="1"/>
      <c r="D156" s="1"/>
      <c r="E156" s="1"/>
      <c r="F156" s="1"/>
      <c r="G156" s="1"/>
      <c r="H156" s="1"/>
      <c r="I156" s="1"/>
      <c r="J156" s="2"/>
      <c r="K156" s="153" t="s">
        <v>0</v>
      </c>
      <c r="L156" s="153"/>
      <c r="N156" s="31"/>
      <c r="O156" s="35"/>
    </row>
    <row r="157" spans="1:15">
      <c r="A157" s="154" t="s">
        <v>142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N157" s="31"/>
      <c r="O157" s="35"/>
    </row>
    <row r="158" spans="1: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155" t="s">
        <v>1</v>
      </c>
      <c r="L158" s="155"/>
      <c r="N158" s="31"/>
      <c r="O158" s="35"/>
    </row>
    <row r="159" spans="1:15">
      <c r="A159" s="156" t="s">
        <v>34</v>
      </c>
      <c r="B159" s="156"/>
      <c r="C159" s="156"/>
      <c r="D159" s="156"/>
      <c r="E159" s="157" t="s">
        <v>2</v>
      </c>
      <c r="F159" s="157"/>
      <c r="G159" s="157"/>
      <c r="H159" s="157"/>
      <c r="I159" s="157"/>
      <c r="J159" s="157"/>
      <c r="K159" s="157"/>
      <c r="L159" s="158"/>
      <c r="N159" s="31"/>
      <c r="O159" s="35"/>
    </row>
    <row r="160" spans="1:15">
      <c r="A160" s="159" t="s">
        <v>145</v>
      </c>
      <c r="B160" s="160"/>
      <c r="C160" s="160"/>
      <c r="D160" s="161"/>
      <c r="E160" s="176" t="s">
        <v>3</v>
      </c>
      <c r="F160" s="176"/>
      <c r="G160" s="176"/>
      <c r="H160" s="148"/>
      <c r="I160" s="148"/>
      <c r="J160" s="148"/>
      <c r="K160" s="148"/>
      <c r="L160" s="5"/>
      <c r="N160" s="31"/>
      <c r="O160" s="35"/>
    </row>
    <row r="161" spans="1:15">
      <c r="A161" s="6" t="s">
        <v>39</v>
      </c>
      <c r="B161" s="7"/>
      <c r="C161" s="7"/>
      <c r="D161" s="8"/>
      <c r="E161" s="177" t="s">
        <v>4</v>
      </c>
      <c r="F161" s="177"/>
      <c r="G161" s="177"/>
      <c r="H161" s="9"/>
      <c r="I161" s="9"/>
      <c r="J161" s="9"/>
      <c r="K161" s="9"/>
      <c r="L161" s="10"/>
      <c r="N161" s="31"/>
      <c r="O161" s="35"/>
    </row>
    <row r="162" spans="1:15">
      <c r="A162" s="11"/>
      <c r="B162" s="12"/>
      <c r="C162" s="12"/>
      <c r="D162" s="12"/>
      <c r="E162" s="13"/>
      <c r="F162" s="13"/>
      <c r="G162" s="13"/>
      <c r="H162" s="14"/>
      <c r="I162" s="14"/>
      <c r="J162" s="14"/>
      <c r="K162" s="14"/>
      <c r="L162" s="15"/>
      <c r="N162" s="31"/>
      <c r="O162" s="35"/>
    </row>
    <row r="163" spans="1:15">
      <c r="A163" s="7" t="s">
        <v>5</v>
      </c>
      <c r="B163" s="7"/>
      <c r="C163" s="7"/>
      <c r="D163" s="7"/>
      <c r="E163" s="9"/>
      <c r="F163" s="9"/>
      <c r="G163" s="9"/>
      <c r="H163" s="9"/>
      <c r="I163" s="9"/>
      <c r="J163" s="9"/>
      <c r="K163" s="9"/>
      <c r="L163" s="9"/>
      <c r="N163" s="31"/>
      <c r="O163" s="35"/>
    </row>
    <row r="164" spans="1:15">
      <c r="A164" s="16" t="s">
        <v>6</v>
      </c>
      <c r="B164" s="151" t="s">
        <v>7</v>
      </c>
      <c r="C164" s="152"/>
      <c r="D164" s="151" t="s">
        <v>8</v>
      </c>
      <c r="E164" s="152"/>
      <c r="F164" s="151" t="s">
        <v>9</v>
      </c>
      <c r="G164" s="152"/>
      <c r="H164" s="151" t="s">
        <v>10</v>
      </c>
      <c r="I164" s="152"/>
      <c r="J164" s="151" t="s">
        <v>11</v>
      </c>
      <c r="K164" s="152"/>
      <c r="L164" s="17" t="s">
        <v>12</v>
      </c>
      <c r="N164" s="31"/>
      <c r="O164" s="35"/>
    </row>
    <row r="165" spans="1:15">
      <c r="A165" s="18"/>
      <c r="B165" s="19" t="s">
        <v>13</v>
      </c>
      <c r="C165" s="19" t="s">
        <v>14</v>
      </c>
      <c r="D165" s="19" t="s">
        <v>13</v>
      </c>
      <c r="E165" s="19" t="s">
        <v>14</v>
      </c>
      <c r="F165" s="19" t="s">
        <v>13</v>
      </c>
      <c r="G165" s="19" t="s">
        <v>14</v>
      </c>
      <c r="H165" s="19" t="s">
        <v>13</v>
      </c>
      <c r="I165" s="19" t="s">
        <v>14</v>
      </c>
      <c r="J165" s="19" t="s">
        <v>13</v>
      </c>
      <c r="K165" s="19" t="s">
        <v>14</v>
      </c>
      <c r="L165" s="20" t="s">
        <v>15</v>
      </c>
      <c r="N165" s="31"/>
      <c r="O165" s="35"/>
    </row>
    <row r="166" spans="1:15">
      <c r="A166" s="21" t="s">
        <v>16</v>
      </c>
      <c r="B166" s="22">
        <f>+D166+F166+H166+J166</f>
        <v>0</v>
      </c>
      <c r="C166" s="22">
        <f>+E166+G166+I166+K166</f>
        <v>0</v>
      </c>
      <c r="D166" s="22">
        <f t="shared" ref="D166:K166" si="63">SUM(D167:D169)</f>
        <v>0</v>
      </c>
      <c r="E166" s="22">
        <f t="shared" si="63"/>
        <v>0</v>
      </c>
      <c r="F166" s="22">
        <f t="shared" si="63"/>
        <v>0</v>
      </c>
      <c r="G166" s="22">
        <f t="shared" si="63"/>
        <v>0</v>
      </c>
      <c r="H166" s="22">
        <f t="shared" si="63"/>
        <v>0</v>
      </c>
      <c r="I166" s="22">
        <f t="shared" si="63"/>
        <v>0</v>
      </c>
      <c r="J166" s="22">
        <f t="shared" si="63"/>
        <v>0</v>
      </c>
      <c r="K166" s="22">
        <f t="shared" si="63"/>
        <v>0</v>
      </c>
      <c r="L166" s="23" t="str">
        <f>IF(C166&gt;0,FIXED(C166/B166*100,2),"")</f>
        <v/>
      </c>
      <c r="N166" s="31"/>
      <c r="O166" s="35"/>
    </row>
    <row r="167" spans="1:15">
      <c r="A167" s="24" t="s">
        <v>17</v>
      </c>
      <c r="B167" s="25">
        <f t="shared" ref="B167:C183" si="64">+D167+F167+H167+J167</f>
        <v>0</v>
      </c>
      <c r="C167" s="25">
        <f t="shared" si="64"/>
        <v>0</v>
      </c>
      <c r="D167" s="25"/>
      <c r="E167" s="25"/>
      <c r="F167" s="25"/>
      <c r="G167" s="25"/>
      <c r="H167" s="25"/>
      <c r="I167" s="25"/>
      <c r="J167" s="25"/>
      <c r="K167" s="25"/>
      <c r="L167" s="37" t="str">
        <f t="shared" ref="L167:L184" si="65">IF(C167&gt;0,FIXED(C167/B167*100,2),"")</f>
        <v/>
      </c>
      <c r="N167" s="31"/>
      <c r="O167" s="35"/>
    </row>
    <row r="168" spans="1:15">
      <c r="A168" s="24" t="s">
        <v>18</v>
      </c>
      <c r="B168" s="25">
        <f t="shared" si="64"/>
        <v>0</v>
      </c>
      <c r="C168" s="25">
        <f t="shared" si="64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65"/>
        <v/>
      </c>
      <c r="N168" s="31"/>
      <c r="O168" s="35"/>
    </row>
    <row r="169" spans="1:15">
      <c r="A169" s="24" t="s">
        <v>140</v>
      </c>
      <c r="B169" s="25">
        <f t="shared" si="64"/>
        <v>0</v>
      </c>
      <c r="C169" s="25">
        <f t="shared" si="64"/>
        <v>0</v>
      </c>
      <c r="D169" s="25"/>
      <c r="E169" s="25"/>
      <c r="F169" s="25"/>
      <c r="G169" s="25"/>
      <c r="H169" s="25"/>
      <c r="I169" s="25"/>
      <c r="J169" s="25"/>
      <c r="K169" s="25"/>
      <c r="L169" s="37" t="str">
        <f t="shared" si="65"/>
        <v/>
      </c>
      <c r="N169" s="31"/>
      <c r="O169" s="35"/>
    </row>
    <row r="170" spans="1:15">
      <c r="A170" s="21" t="s">
        <v>19</v>
      </c>
      <c r="B170" s="22">
        <f t="shared" si="64"/>
        <v>0</v>
      </c>
      <c r="C170" s="22">
        <f t="shared" si="64"/>
        <v>0</v>
      </c>
      <c r="D170" s="22">
        <f t="shared" ref="D170:K170" si="66">+D171</f>
        <v>0</v>
      </c>
      <c r="E170" s="22">
        <f t="shared" si="66"/>
        <v>0</v>
      </c>
      <c r="F170" s="22">
        <f t="shared" si="66"/>
        <v>0</v>
      </c>
      <c r="G170" s="22">
        <f t="shared" si="66"/>
        <v>0</v>
      </c>
      <c r="H170" s="22">
        <f t="shared" si="66"/>
        <v>0</v>
      </c>
      <c r="I170" s="22">
        <f t="shared" si="66"/>
        <v>0</v>
      </c>
      <c r="J170" s="22">
        <f t="shared" si="66"/>
        <v>0</v>
      </c>
      <c r="K170" s="22">
        <f t="shared" si="66"/>
        <v>0</v>
      </c>
      <c r="L170" s="23" t="str">
        <f t="shared" si="65"/>
        <v/>
      </c>
      <c r="N170" s="31"/>
      <c r="O170" s="35"/>
    </row>
    <row r="171" spans="1:15">
      <c r="A171" s="21" t="s">
        <v>20</v>
      </c>
      <c r="B171" s="22">
        <f t="shared" si="64"/>
        <v>0</v>
      </c>
      <c r="C171" s="22">
        <f t="shared" si="64"/>
        <v>0</v>
      </c>
      <c r="D171" s="22">
        <f t="shared" ref="D171:K171" si="67">+D172+D175+D176+D179</f>
        <v>0</v>
      </c>
      <c r="E171" s="22">
        <f t="shared" si="67"/>
        <v>0</v>
      </c>
      <c r="F171" s="22">
        <f t="shared" si="67"/>
        <v>0</v>
      </c>
      <c r="G171" s="22">
        <f t="shared" si="67"/>
        <v>0</v>
      </c>
      <c r="H171" s="22">
        <f t="shared" si="67"/>
        <v>0</v>
      </c>
      <c r="I171" s="22">
        <f t="shared" si="67"/>
        <v>0</v>
      </c>
      <c r="J171" s="22">
        <f t="shared" si="67"/>
        <v>0</v>
      </c>
      <c r="K171" s="22">
        <f t="shared" si="67"/>
        <v>0</v>
      </c>
      <c r="L171" s="23" t="str">
        <f t="shared" si="65"/>
        <v/>
      </c>
      <c r="N171" s="31"/>
      <c r="O171" s="35"/>
    </row>
    <row r="172" spans="1:15">
      <c r="A172" s="21" t="s">
        <v>21</v>
      </c>
      <c r="B172" s="22">
        <f t="shared" si="64"/>
        <v>0</v>
      </c>
      <c r="C172" s="22">
        <f t="shared" si="64"/>
        <v>0</v>
      </c>
      <c r="D172" s="22">
        <f t="shared" ref="D172:K172" si="68">+D173+D174</f>
        <v>0</v>
      </c>
      <c r="E172" s="22">
        <f t="shared" si="68"/>
        <v>0</v>
      </c>
      <c r="F172" s="22">
        <f t="shared" si="68"/>
        <v>0</v>
      </c>
      <c r="G172" s="22">
        <f t="shared" si="68"/>
        <v>0</v>
      </c>
      <c r="H172" s="22">
        <f t="shared" si="68"/>
        <v>0</v>
      </c>
      <c r="I172" s="22">
        <f t="shared" si="68"/>
        <v>0</v>
      </c>
      <c r="J172" s="22">
        <f t="shared" si="68"/>
        <v>0</v>
      </c>
      <c r="K172" s="22">
        <f t="shared" si="68"/>
        <v>0</v>
      </c>
      <c r="L172" s="23" t="str">
        <f t="shared" si="65"/>
        <v/>
      </c>
      <c r="N172" s="31"/>
      <c r="O172" s="35"/>
    </row>
    <row r="173" spans="1:15">
      <c r="A173" s="24" t="s">
        <v>22</v>
      </c>
      <c r="B173" s="25">
        <f t="shared" si="64"/>
        <v>0</v>
      </c>
      <c r="C173" s="25">
        <f t="shared" si="64"/>
        <v>0</v>
      </c>
      <c r="D173" s="25"/>
      <c r="E173" s="25"/>
      <c r="F173" s="25"/>
      <c r="G173" s="25"/>
      <c r="H173" s="25"/>
      <c r="I173" s="25"/>
      <c r="J173" s="25"/>
      <c r="K173" s="25"/>
      <c r="L173" s="37" t="str">
        <f t="shared" si="65"/>
        <v/>
      </c>
      <c r="N173" s="31"/>
      <c r="O173" s="35"/>
    </row>
    <row r="174" spans="1:15">
      <c r="A174" s="26" t="s">
        <v>23</v>
      </c>
      <c r="B174" s="25">
        <f t="shared" si="64"/>
        <v>0</v>
      </c>
      <c r="C174" s="25">
        <f t="shared" si="64"/>
        <v>0</v>
      </c>
      <c r="D174" s="27"/>
      <c r="E174" s="27"/>
      <c r="F174" s="27"/>
      <c r="G174" s="27"/>
      <c r="H174" s="27"/>
      <c r="I174" s="27"/>
      <c r="J174" s="27"/>
      <c r="K174" s="27"/>
      <c r="L174" s="37" t="str">
        <f t="shared" si="65"/>
        <v/>
      </c>
      <c r="N174" s="31"/>
      <c r="O174" s="35"/>
    </row>
    <row r="175" spans="1:15">
      <c r="A175" s="24" t="s">
        <v>141</v>
      </c>
      <c r="B175" s="25">
        <f t="shared" si="64"/>
        <v>0</v>
      </c>
      <c r="C175" s="25">
        <f t="shared" si="64"/>
        <v>0</v>
      </c>
      <c r="D175" s="25">
        <f>+VALUE(FIXED(N175*0.24/1000000,5)*1000000)</f>
        <v>0</v>
      </c>
      <c r="E175" s="25"/>
      <c r="F175" s="25">
        <f>+D175</f>
        <v>0</v>
      </c>
      <c r="G175" s="25"/>
      <c r="H175" s="25">
        <f>+(N175-D175-F175)/2</f>
        <v>0</v>
      </c>
      <c r="I175" s="25"/>
      <c r="J175" s="25">
        <f>+N175-H175-F175-D175</f>
        <v>0</v>
      </c>
      <c r="K175" s="25"/>
      <c r="L175" s="37" t="str">
        <f t="shared" si="65"/>
        <v/>
      </c>
      <c r="N175" s="31"/>
      <c r="O175" s="35"/>
    </row>
    <row r="176" spans="1:15">
      <c r="A176" s="21" t="s">
        <v>24</v>
      </c>
      <c r="B176" s="22">
        <f t="shared" si="64"/>
        <v>0</v>
      </c>
      <c r="C176" s="22">
        <f t="shared" si="64"/>
        <v>0</v>
      </c>
      <c r="D176" s="22">
        <f t="shared" ref="D176:K176" si="69">+D177+D178</f>
        <v>0</v>
      </c>
      <c r="E176" s="22">
        <f t="shared" si="69"/>
        <v>0</v>
      </c>
      <c r="F176" s="22">
        <f t="shared" si="69"/>
        <v>0</v>
      </c>
      <c r="G176" s="22">
        <f t="shared" si="69"/>
        <v>0</v>
      </c>
      <c r="H176" s="22">
        <f t="shared" si="69"/>
        <v>0</v>
      </c>
      <c r="I176" s="22">
        <f t="shared" si="69"/>
        <v>0</v>
      </c>
      <c r="J176" s="22">
        <f t="shared" si="69"/>
        <v>0</v>
      </c>
      <c r="K176" s="22">
        <f t="shared" si="69"/>
        <v>0</v>
      </c>
      <c r="L176" s="23" t="str">
        <f t="shared" si="65"/>
        <v/>
      </c>
      <c r="N176" s="31"/>
      <c r="O176" s="35"/>
    </row>
    <row r="177" spans="1:15">
      <c r="A177" s="28" t="s">
        <v>25</v>
      </c>
      <c r="B177" s="25">
        <f t="shared" si="64"/>
        <v>0</v>
      </c>
      <c r="C177" s="25">
        <f t="shared" si="64"/>
        <v>0</v>
      </c>
      <c r="D177" s="25"/>
      <c r="E177" s="25"/>
      <c r="F177" s="25"/>
      <c r="G177" s="25"/>
      <c r="H177" s="25"/>
      <c r="I177" s="25"/>
      <c r="J177" s="25"/>
      <c r="K177" s="27"/>
      <c r="L177" s="37" t="str">
        <f t="shared" si="65"/>
        <v/>
      </c>
      <c r="N177" s="31"/>
      <c r="O177" s="35"/>
    </row>
    <row r="178" spans="1:15">
      <c r="A178" s="28" t="s">
        <v>26</v>
      </c>
      <c r="B178" s="25">
        <f t="shared" si="64"/>
        <v>0</v>
      </c>
      <c r="C178" s="25">
        <f t="shared" si="64"/>
        <v>0</v>
      </c>
      <c r="D178" s="25"/>
      <c r="E178" s="25"/>
      <c r="F178" s="25"/>
      <c r="G178" s="25"/>
      <c r="H178" s="25"/>
      <c r="I178" s="25"/>
      <c r="J178" s="25"/>
      <c r="K178" s="27"/>
      <c r="L178" s="37" t="str">
        <f>IF(C178&gt;0,FIXED(C178/B178*100,2),"")</f>
        <v/>
      </c>
      <c r="N178" s="31"/>
      <c r="O178" s="35"/>
    </row>
    <row r="179" spans="1:15">
      <c r="A179" s="21" t="s">
        <v>27</v>
      </c>
      <c r="B179" s="22">
        <f t="shared" si="64"/>
        <v>0</v>
      </c>
      <c r="C179" s="22">
        <f t="shared" si="64"/>
        <v>0</v>
      </c>
      <c r="D179" s="22">
        <f t="shared" ref="D179:K179" si="70">SUM(D180:D183)</f>
        <v>0</v>
      </c>
      <c r="E179" s="22">
        <f t="shared" si="70"/>
        <v>0</v>
      </c>
      <c r="F179" s="22">
        <f t="shared" si="70"/>
        <v>0</v>
      </c>
      <c r="G179" s="22">
        <f t="shared" si="70"/>
        <v>0</v>
      </c>
      <c r="H179" s="22">
        <f t="shared" si="70"/>
        <v>0</v>
      </c>
      <c r="I179" s="22">
        <f t="shared" si="70"/>
        <v>0</v>
      </c>
      <c r="J179" s="22">
        <f t="shared" si="70"/>
        <v>0</v>
      </c>
      <c r="K179" s="22">
        <f t="shared" si="70"/>
        <v>0</v>
      </c>
      <c r="L179" s="23" t="str">
        <f t="shared" si="65"/>
        <v/>
      </c>
      <c r="N179" s="31"/>
      <c r="O179" s="35"/>
    </row>
    <row r="180" spans="1:15">
      <c r="A180" s="28" t="s">
        <v>28</v>
      </c>
      <c r="B180" s="25">
        <f t="shared" si="64"/>
        <v>0</v>
      </c>
      <c r="C180" s="25">
        <f t="shared" si="64"/>
        <v>0</v>
      </c>
      <c r="D180" s="25"/>
      <c r="E180" s="25"/>
      <c r="F180" s="25"/>
      <c r="G180" s="25"/>
      <c r="H180" s="25"/>
      <c r="I180" s="25"/>
      <c r="J180" s="25"/>
      <c r="K180" s="25"/>
      <c r="L180" s="37" t="str">
        <f t="shared" si="65"/>
        <v/>
      </c>
      <c r="N180" s="31"/>
      <c r="O180" s="35"/>
    </row>
    <row r="181" spans="1:15">
      <c r="A181" s="28" t="s">
        <v>29</v>
      </c>
      <c r="B181" s="25">
        <f t="shared" si="64"/>
        <v>0</v>
      </c>
      <c r="C181" s="25">
        <f t="shared" si="64"/>
        <v>0</v>
      </c>
      <c r="D181" s="25"/>
      <c r="E181" s="25"/>
      <c r="F181" s="25"/>
      <c r="G181" s="25"/>
      <c r="H181" s="25"/>
      <c r="I181" s="25"/>
      <c r="J181" s="25"/>
      <c r="K181" s="25"/>
      <c r="L181" s="37" t="str">
        <f t="shared" si="65"/>
        <v/>
      </c>
      <c r="N181" s="31"/>
      <c r="O181" s="35"/>
    </row>
    <row r="182" spans="1:15">
      <c r="A182" s="28" t="s">
        <v>30</v>
      </c>
      <c r="B182" s="25">
        <f t="shared" si="64"/>
        <v>0</v>
      </c>
      <c r="C182" s="25">
        <f t="shared" si="64"/>
        <v>0</v>
      </c>
      <c r="D182" s="25"/>
      <c r="E182" s="25"/>
      <c r="F182" s="25"/>
      <c r="G182" s="25"/>
      <c r="H182" s="25"/>
      <c r="I182" s="25"/>
      <c r="J182" s="25"/>
      <c r="K182" s="25"/>
      <c r="L182" s="37" t="str">
        <f t="shared" si="65"/>
        <v/>
      </c>
      <c r="N182" s="31"/>
      <c r="O182" s="35"/>
    </row>
    <row r="183" spans="1:15" ht="19.5" thickBot="1">
      <c r="A183" s="28" t="s">
        <v>31</v>
      </c>
      <c r="B183" s="25">
        <f t="shared" si="64"/>
        <v>0</v>
      </c>
      <c r="C183" s="25">
        <f t="shared" si="64"/>
        <v>0</v>
      </c>
      <c r="D183" s="25"/>
      <c r="E183" s="25"/>
      <c r="F183" s="25"/>
      <c r="G183" s="25"/>
      <c r="H183" s="25"/>
      <c r="I183" s="25"/>
      <c r="J183" s="25"/>
      <c r="K183" s="25"/>
      <c r="L183" s="38" t="str">
        <f t="shared" si="65"/>
        <v/>
      </c>
      <c r="N183" s="31"/>
      <c r="O183" s="35"/>
    </row>
    <row r="184" spans="1:15">
      <c r="A184" s="29" t="s">
        <v>32</v>
      </c>
      <c r="B184" s="30">
        <f>+B171+B166</f>
        <v>0</v>
      </c>
      <c r="C184" s="30">
        <f>+C171+C166</f>
        <v>0</v>
      </c>
      <c r="D184" s="30">
        <f>+D171+D166</f>
        <v>0</v>
      </c>
      <c r="E184" s="30">
        <f t="shared" ref="E184:K184" si="71">+E171+E166</f>
        <v>0</v>
      </c>
      <c r="F184" s="30">
        <f t="shared" si="71"/>
        <v>0</v>
      </c>
      <c r="G184" s="30">
        <f t="shared" si="71"/>
        <v>0</v>
      </c>
      <c r="H184" s="30">
        <f t="shared" si="71"/>
        <v>0</v>
      </c>
      <c r="I184" s="30">
        <f t="shared" si="71"/>
        <v>0</v>
      </c>
      <c r="J184" s="30">
        <f t="shared" si="71"/>
        <v>0</v>
      </c>
      <c r="K184" s="30">
        <f t="shared" si="71"/>
        <v>0</v>
      </c>
      <c r="L184" s="39" t="str">
        <f t="shared" si="65"/>
        <v/>
      </c>
      <c r="N184" s="31"/>
      <c r="O184" s="35"/>
    </row>
    <row r="185" spans="1:15">
      <c r="N185" s="31"/>
      <c r="O185" s="35"/>
    </row>
    <row r="186" spans="1:15">
      <c r="N186" s="31"/>
      <c r="O186" s="35"/>
    </row>
    <row r="187" spans="1:15">
      <c r="A187" s="1"/>
      <c r="B187" s="1"/>
      <c r="C187" s="1"/>
      <c r="D187" s="1"/>
      <c r="E187" s="1"/>
      <c r="F187" s="1"/>
      <c r="G187" s="1"/>
      <c r="H187" s="1"/>
      <c r="I187" s="1"/>
      <c r="J187" s="2"/>
      <c r="K187" s="153" t="s">
        <v>0</v>
      </c>
      <c r="L187" s="153"/>
      <c r="N187" s="31"/>
      <c r="O187" s="35"/>
    </row>
    <row r="188" spans="1:15">
      <c r="A188" s="154" t="s">
        <v>142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N188" s="31"/>
      <c r="O188" s="35"/>
    </row>
    <row r="189" spans="1: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155" t="s">
        <v>1</v>
      </c>
      <c r="L189" s="155"/>
      <c r="N189" s="31"/>
      <c r="O189" s="35"/>
    </row>
    <row r="190" spans="1:15">
      <c r="A190" s="156" t="s">
        <v>35</v>
      </c>
      <c r="B190" s="156"/>
      <c r="C190" s="156"/>
      <c r="D190" s="156"/>
      <c r="E190" s="157" t="s">
        <v>2</v>
      </c>
      <c r="F190" s="157"/>
      <c r="G190" s="157"/>
      <c r="H190" s="157"/>
      <c r="I190" s="157"/>
      <c r="J190" s="157"/>
      <c r="K190" s="157"/>
      <c r="L190" s="158"/>
      <c r="N190" s="31"/>
      <c r="O190" s="35"/>
    </row>
    <row r="191" spans="1:15">
      <c r="A191" s="159" t="s">
        <v>145</v>
      </c>
      <c r="B191" s="160"/>
      <c r="C191" s="160"/>
      <c r="D191" s="161"/>
      <c r="E191" s="176" t="s">
        <v>3</v>
      </c>
      <c r="F191" s="176"/>
      <c r="G191" s="176"/>
      <c r="H191" s="148"/>
      <c r="I191" s="148"/>
      <c r="J191" s="148"/>
      <c r="K191" s="148"/>
      <c r="L191" s="5"/>
      <c r="N191" s="31"/>
      <c r="O191" s="35"/>
    </row>
    <row r="192" spans="1:15">
      <c r="A192" s="6" t="s">
        <v>41</v>
      </c>
      <c r="B192" s="7"/>
      <c r="C192" s="7"/>
      <c r="D192" s="8"/>
      <c r="E192" s="177" t="s">
        <v>4</v>
      </c>
      <c r="F192" s="177"/>
      <c r="G192" s="177"/>
      <c r="H192" s="9"/>
      <c r="I192" s="9"/>
      <c r="J192" s="9"/>
      <c r="K192" s="9"/>
      <c r="L192" s="10"/>
      <c r="N192" s="31"/>
      <c r="O192" s="35"/>
    </row>
    <row r="193" spans="1:15">
      <c r="A193" s="11"/>
      <c r="B193" s="12"/>
      <c r="C193" s="12"/>
      <c r="D193" s="12"/>
      <c r="E193" s="13"/>
      <c r="F193" s="13"/>
      <c r="G193" s="13"/>
      <c r="H193" s="14"/>
      <c r="I193" s="14"/>
      <c r="J193" s="14"/>
      <c r="K193" s="14"/>
      <c r="L193" s="15"/>
      <c r="N193" s="31"/>
      <c r="O193" s="35"/>
    </row>
    <row r="194" spans="1:15">
      <c r="A194" s="7" t="s">
        <v>5</v>
      </c>
      <c r="B194" s="7"/>
      <c r="C194" s="7"/>
      <c r="D194" s="7"/>
      <c r="E194" s="9"/>
      <c r="F194" s="9"/>
      <c r="G194" s="9"/>
      <c r="H194" s="9"/>
      <c r="I194" s="9"/>
      <c r="J194" s="9"/>
      <c r="K194" s="9"/>
      <c r="L194" s="9"/>
      <c r="N194" s="31"/>
      <c r="O194" s="35"/>
    </row>
    <row r="195" spans="1:15">
      <c r="A195" s="16" t="s">
        <v>6</v>
      </c>
      <c r="B195" s="151" t="s">
        <v>7</v>
      </c>
      <c r="C195" s="152"/>
      <c r="D195" s="151" t="s">
        <v>8</v>
      </c>
      <c r="E195" s="152"/>
      <c r="F195" s="151" t="s">
        <v>9</v>
      </c>
      <c r="G195" s="152"/>
      <c r="H195" s="151" t="s">
        <v>10</v>
      </c>
      <c r="I195" s="152"/>
      <c r="J195" s="151" t="s">
        <v>11</v>
      </c>
      <c r="K195" s="152"/>
      <c r="L195" s="17" t="s">
        <v>12</v>
      </c>
      <c r="N195" s="31"/>
      <c r="O195" s="35"/>
    </row>
    <row r="196" spans="1:15">
      <c r="A196" s="18"/>
      <c r="B196" s="19" t="s">
        <v>13</v>
      </c>
      <c r="C196" s="19" t="s">
        <v>14</v>
      </c>
      <c r="D196" s="19" t="s">
        <v>13</v>
      </c>
      <c r="E196" s="19" t="s">
        <v>14</v>
      </c>
      <c r="F196" s="19" t="s">
        <v>13</v>
      </c>
      <c r="G196" s="19" t="s">
        <v>14</v>
      </c>
      <c r="H196" s="19" t="s">
        <v>13</v>
      </c>
      <c r="I196" s="19" t="s">
        <v>14</v>
      </c>
      <c r="J196" s="19" t="s">
        <v>13</v>
      </c>
      <c r="K196" s="19" t="s">
        <v>14</v>
      </c>
      <c r="L196" s="20" t="s">
        <v>15</v>
      </c>
      <c r="N196" s="31"/>
      <c r="O196" s="35"/>
    </row>
    <row r="197" spans="1:15">
      <c r="A197" s="21" t="s">
        <v>16</v>
      </c>
      <c r="B197" s="22">
        <f>+D197+F197+H197+J197</f>
        <v>0</v>
      </c>
      <c r="C197" s="22">
        <f>+E197+G197+I197+K197</f>
        <v>0</v>
      </c>
      <c r="D197" s="22">
        <f t="shared" ref="D197:K197" si="72">SUM(D198:D200)</f>
        <v>0</v>
      </c>
      <c r="E197" s="22">
        <f t="shared" si="72"/>
        <v>0</v>
      </c>
      <c r="F197" s="22">
        <f t="shared" si="72"/>
        <v>0</v>
      </c>
      <c r="G197" s="22">
        <f t="shared" si="72"/>
        <v>0</v>
      </c>
      <c r="H197" s="22">
        <f t="shared" si="72"/>
        <v>0</v>
      </c>
      <c r="I197" s="22">
        <f t="shared" si="72"/>
        <v>0</v>
      </c>
      <c r="J197" s="22">
        <f t="shared" si="72"/>
        <v>0</v>
      </c>
      <c r="K197" s="22">
        <f t="shared" si="72"/>
        <v>0</v>
      </c>
      <c r="L197" s="23" t="str">
        <f>IF(C197&gt;0,FIXED(C197/B197*100,2),"")</f>
        <v/>
      </c>
      <c r="N197" s="31"/>
      <c r="O197" s="35"/>
    </row>
    <row r="198" spans="1:15">
      <c r="A198" s="24" t="s">
        <v>17</v>
      </c>
      <c r="B198" s="25">
        <f t="shared" ref="B198:C214" si="73">+D198+F198+H198+J198</f>
        <v>0</v>
      </c>
      <c r="C198" s="25">
        <f t="shared" si="73"/>
        <v>0</v>
      </c>
      <c r="D198" s="25">
        <f>+VALUE(FIXED(N198*0.24/1000000,5)*1000000)</f>
        <v>0</v>
      </c>
      <c r="E198" s="25"/>
      <c r="F198" s="25">
        <f>+D198</f>
        <v>0</v>
      </c>
      <c r="G198" s="25"/>
      <c r="H198" s="25">
        <f>+(N198-D198-F198)/2</f>
        <v>0</v>
      </c>
      <c r="I198" s="25"/>
      <c r="J198" s="25">
        <f>+N198-H198-F198-D198</f>
        <v>0</v>
      </c>
      <c r="K198" s="25"/>
      <c r="L198" s="37" t="str">
        <f t="shared" ref="L198:L215" si="74">IF(C198&gt;0,FIXED(C198/B198*100,2),"")</f>
        <v/>
      </c>
      <c r="N198" s="31"/>
      <c r="O198" s="35"/>
    </row>
    <row r="199" spans="1:15">
      <c r="A199" s="24" t="s">
        <v>18</v>
      </c>
      <c r="B199" s="25">
        <f t="shared" si="73"/>
        <v>0</v>
      </c>
      <c r="C199" s="25">
        <f t="shared" si="73"/>
        <v>0</v>
      </c>
      <c r="D199" s="25"/>
      <c r="E199" s="25"/>
      <c r="F199" s="25"/>
      <c r="G199" s="25"/>
      <c r="H199" s="25"/>
      <c r="I199" s="25"/>
      <c r="J199" s="25"/>
      <c r="K199" s="25"/>
      <c r="L199" s="37" t="str">
        <f t="shared" si="74"/>
        <v/>
      </c>
      <c r="N199" s="31"/>
      <c r="O199" s="35"/>
    </row>
    <row r="200" spans="1:15">
      <c r="A200" s="24" t="s">
        <v>140</v>
      </c>
      <c r="B200" s="25">
        <f t="shared" si="73"/>
        <v>0</v>
      </c>
      <c r="C200" s="25">
        <f t="shared" si="73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4"/>
        <v/>
      </c>
      <c r="N200" s="31"/>
      <c r="O200" s="35"/>
    </row>
    <row r="201" spans="1:15">
      <c r="A201" s="21" t="s">
        <v>19</v>
      </c>
      <c r="B201" s="22">
        <f t="shared" si="73"/>
        <v>0</v>
      </c>
      <c r="C201" s="22">
        <f t="shared" si="73"/>
        <v>0</v>
      </c>
      <c r="D201" s="22">
        <f t="shared" ref="D201:K201" si="75">+D202</f>
        <v>0</v>
      </c>
      <c r="E201" s="22">
        <f t="shared" si="75"/>
        <v>0</v>
      </c>
      <c r="F201" s="22">
        <f t="shared" si="75"/>
        <v>0</v>
      </c>
      <c r="G201" s="22">
        <f t="shared" si="75"/>
        <v>0</v>
      </c>
      <c r="H201" s="22">
        <f t="shared" si="75"/>
        <v>0</v>
      </c>
      <c r="I201" s="22">
        <f t="shared" si="75"/>
        <v>0</v>
      </c>
      <c r="J201" s="22">
        <f t="shared" si="75"/>
        <v>0</v>
      </c>
      <c r="K201" s="22">
        <f t="shared" si="75"/>
        <v>0</v>
      </c>
      <c r="L201" s="23" t="str">
        <f t="shared" si="74"/>
        <v/>
      </c>
      <c r="N201" s="31"/>
      <c r="O201" s="35"/>
    </row>
    <row r="202" spans="1:15">
      <c r="A202" s="21" t="s">
        <v>20</v>
      </c>
      <c r="B202" s="22">
        <f t="shared" si="73"/>
        <v>0</v>
      </c>
      <c r="C202" s="22">
        <f t="shared" si="73"/>
        <v>0</v>
      </c>
      <c r="D202" s="22">
        <f t="shared" ref="D202:K202" si="76">+D203+D206+D207+D210</f>
        <v>0</v>
      </c>
      <c r="E202" s="22">
        <f t="shared" si="76"/>
        <v>0</v>
      </c>
      <c r="F202" s="22">
        <f t="shared" si="76"/>
        <v>0</v>
      </c>
      <c r="G202" s="22">
        <f t="shared" si="76"/>
        <v>0</v>
      </c>
      <c r="H202" s="22">
        <f t="shared" si="76"/>
        <v>0</v>
      </c>
      <c r="I202" s="22">
        <f t="shared" si="76"/>
        <v>0</v>
      </c>
      <c r="J202" s="22">
        <f t="shared" si="76"/>
        <v>0</v>
      </c>
      <c r="K202" s="22">
        <f t="shared" si="76"/>
        <v>0</v>
      </c>
      <c r="L202" s="23" t="str">
        <f t="shared" si="74"/>
        <v/>
      </c>
      <c r="N202" s="31"/>
      <c r="O202" s="35"/>
    </row>
    <row r="203" spans="1:15">
      <c r="A203" s="21" t="s">
        <v>21</v>
      </c>
      <c r="B203" s="22">
        <f t="shared" si="73"/>
        <v>0</v>
      </c>
      <c r="C203" s="22">
        <f t="shared" si="73"/>
        <v>0</v>
      </c>
      <c r="D203" s="22">
        <f t="shared" ref="D203:K203" si="77">+D204+D205</f>
        <v>0</v>
      </c>
      <c r="E203" s="22">
        <f t="shared" si="77"/>
        <v>0</v>
      </c>
      <c r="F203" s="22">
        <f t="shared" si="77"/>
        <v>0</v>
      </c>
      <c r="G203" s="22">
        <f t="shared" si="77"/>
        <v>0</v>
      </c>
      <c r="H203" s="22">
        <f t="shared" si="77"/>
        <v>0</v>
      </c>
      <c r="I203" s="22">
        <f t="shared" si="77"/>
        <v>0</v>
      </c>
      <c r="J203" s="22">
        <f t="shared" si="77"/>
        <v>0</v>
      </c>
      <c r="K203" s="22">
        <f t="shared" si="77"/>
        <v>0</v>
      </c>
      <c r="L203" s="23" t="str">
        <f t="shared" si="74"/>
        <v/>
      </c>
      <c r="N203" s="31"/>
      <c r="O203" s="35"/>
    </row>
    <row r="204" spans="1:15">
      <c r="A204" s="24" t="s">
        <v>22</v>
      </c>
      <c r="B204" s="25">
        <f t="shared" si="73"/>
        <v>0</v>
      </c>
      <c r="C204" s="25">
        <f t="shared" si="73"/>
        <v>0</v>
      </c>
      <c r="D204" s="25">
        <f>+N204/4-(N204*0.001)</f>
        <v>0</v>
      </c>
      <c r="E204" s="25"/>
      <c r="F204" s="25">
        <f>+D204</f>
        <v>0</v>
      </c>
      <c r="G204" s="25"/>
      <c r="H204" s="25">
        <f>+(N204-D204-F204)/2</f>
        <v>0</v>
      </c>
      <c r="I204" s="25"/>
      <c r="J204" s="25">
        <f>+N204-D204-F204-H204</f>
        <v>0</v>
      </c>
      <c r="K204" s="25"/>
      <c r="L204" s="37" t="str">
        <f t="shared" si="74"/>
        <v/>
      </c>
      <c r="N204" s="31"/>
      <c r="O204" s="35"/>
    </row>
    <row r="205" spans="1:15">
      <c r="A205" s="26" t="s">
        <v>23</v>
      </c>
      <c r="B205" s="25">
        <f t="shared" si="73"/>
        <v>0</v>
      </c>
      <c r="C205" s="25">
        <f t="shared" si="73"/>
        <v>0</v>
      </c>
      <c r="D205" s="27"/>
      <c r="E205" s="27"/>
      <c r="F205" s="27"/>
      <c r="G205" s="27"/>
      <c r="H205" s="27"/>
      <c r="I205" s="27"/>
      <c r="J205" s="27"/>
      <c r="K205" s="27"/>
      <c r="L205" s="37" t="str">
        <f t="shared" si="74"/>
        <v/>
      </c>
      <c r="N205" s="31"/>
      <c r="O205" s="35"/>
    </row>
    <row r="206" spans="1:15">
      <c r="A206" s="24" t="s">
        <v>141</v>
      </c>
      <c r="B206" s="25">
        <f t="shared" si="73"/>
        <v>0</v>
      </c>
      <c r="C206" s="25">
        <f t="shared" si="73"/>
        <v>0</v>
      </c>
      <c r="D206" s="25">
        <f>+N206*0.15</f>
        <v>0</v>
      </c>
      <c r="E206" s="25"/>
      <c r="F206" s="25">
        <f>+N206*0.3</f>
        <v>0</v>
      </c>
      <c r="G206" s="25"/>
      <c r="H206" s="25">
        <f>+N206*0.3</f>
        <v>0</v>
      </c>
      <c r="I206" s="25"/>
      <c r="J206" s="25">
        <f>+N206-D206-F206-H206</f>
        <v>0</v>
      </c>
      <c r="K206" s="25"/>
      <c r="L206" s="37" t="str">
        <f t="shared" si="74"/>
        <v/>
      </c>
      <c r="N206" s="31"/>
      <c r="O206" s="35"/>
    </row>
    <row r="207" spans="1:15">
      <c r="A207" s="21" t="s">
        <v>24</v>
      </c>
      <c r="B207" s="22">
        <f t="shared" si="73"/>
        <v>0</v>
      </c>
      <c r="C207" s="22">
        <f t="shared" si="73"/>
        <v>0</v>
      </c>
      <c r="D207" s="22">
        <f t="shared" ref="D207:K207" si="78">+D208+D209</f>
        <v>0</v>
      </c>
      <c r="E207" s="22">
        <f t="shared" si="78"/>
        <v>0</v>
      </c>
      <c r="F207" s="22">
        <f t="shared" si="78"/>
        <v>0</v>
      </c>
      <c r="G207" s="22">
        <f t="shared" si="78"/>
        <v>0</v>
      </c>
      <c r="H207" s="22">
        <f t="shared" si="78"/>
        <v>0</v>
      </c>
      <c r="I207" s="22">
        <f t="shared" si="78"/>
        <v>0</v>
      </c>
      <c r="J207" s="22">
        <f t="shared" si="78"/>
        <v>0</v>
      </c>
      <c r="K207" s="22">
        <f t="shared" si="78"/>
        <v>0</v>
      </c>
      <c r="L207" s="23" t="str">
        <f t="shared" si="74"/>
        <v/>
      </c>
      <c r="N207" s="31"/>
      <c r="O207" s="35"/>
    </row>
    <row r="208" spans="1:15">
      <c r="A208" s="28" t="s">
        <v>25</v>
      </c>
      <c r="B208" s="25">
        <f t="shared" si="73"/>
        <v>0</v>
      </c>
      <c r="C208" s="25">
        <f t="shared" si="73"/>
        <v>0</v>
      </c>
      <c r="D208" s="27"/>
      <c r="E208" s="27"/>
      <c r="F208" s="27"/>
      <c r="G208" s="27"/>
      <c r="H208" s="27"/>
      <c r="I208" s="27"/>
      <c r="J208" s="27"/>
      <c r="K208" s="27"/>
      <c r="L208" s="37" t="str">
        <f t="shared" si="74"/>
        <v/>
      </c>
      <c r="N208" s="31"/>
      <c r="O208" s="35"/>
    </row>
    <row r="209" spans="1:15">
      <c r="A209" s="28" t="s">
        <v>26</v>
      </c>
      <c r="B209" s="25">
        <f t="shared" si="73"/>
        <v>0</v>
      </c>
      <c r="C209" s="25">
        <f t="shared" si="73"/>
        <v>0</v>
      </c>
      <c r="D209" s="27"/>
      <c r="E209" s="27"/>
      <c r="F209" s="27"/>
      <c r="G209" s="27"/>
      <c r="H209" s="27"/>
      <c r="I209" s="27"/>
      <c r="J209" s="27"/>
      <c r="K209" s="27"/>
      <c r="L209" s="37" t="str">
        <f t="shared" si="74"/>
        <v/>
      </c>
      <c r="N209" s="31"/>
      <c r="O209" s="35"/>
    </row>
    <row r="210" spans="1:15">
      <c r="A210" s="21" t="s">
        <v>27</v>
      </c>
      <c r="B210" s="22">
        <f t="shared" si="73"/>
        <v>0</v>
      </c>
      <c r="C210" s="22">
        <f t="shared" si="73"/>
        <v>0</v>
      </c>
      <c r="D210" s="22">
        <f t="shared" ref="D210:K210" si="79">SUM(D211:D214)</f>
        <v>0</v>
      </c>
      <c r="E210" s="22">
        <f t="shared" si="79"/>
        <v>0</v>
      </c>
      <c r="F210" s="22">
        <f t="shared" si="79"/>
        <v>0</v>
      </c>
      <c r="G210" s="22">
        <f t="shared" si="79"/>
        <v>0</v>
      </c>
      <c r="H210" s="22">
        <f t="shared" si="79"/>
        <v>0</v>
      </c>
      <c r="I210" s="22">
        <f t="shared" si="79"/>
        <v>0</v>
      </c>
      <c r="J210" s="22">
        <f t="shared" si="79"/>
        <v>0</v>
      </c>
      <c r="K210" s="22">
        <f t="shared" si="79"/>
        <v>0</v>
      </c>
      <c r="L210" s="23" t="str">
        <f t="shared" si="74"/>
        <v/>
      </c>
      <c r="N210" s="31"/>
      <c r="O210" s="35"/>
    </row>
    <row r="211" spans="1:15">
      <c r="A211" s="28" t="s">
        <v>28</v>
      </c>
      <c r="B211" s="25">
        <f t="shared" si="73"/>
        <v>0</v>
      </c>
      <c r="C211" s="25">
        <f t="shared" si="73"/>
        <v>0</v>
      </c>
      <c r="D211" s="25"/>
      <c r="E211" s="25"/>
      <c r="F211" s="25"/>
      <c r="G211" s="25"/>
      <c r="H211" s="25"/>
      <c r="I211" s="25"/>
      <c r="J211" s="25"/>
      <c r="K211" s="25"/>
      <c r="L211" s="37" t="str">
        <f t="shared" si="74"/>
        <v/>
      </c>
      <c r="N211" s="31"/>
      <c r="O211" s="35"/>
    </row>
    <row r="212" spans="1:15">
      <c r="A212" s="28" t="s">
        <v>29</v>
      </c>
      <c r="B212" s="25">
        <f t="shared" si="73"/>
        <v>0</v>
      </c>
      <c r="C212" s="25">
        <f t="shared" si="73"/>
        <v>0</v>
      </c>
      <c r="D212" s="25"/>
      <c r="E212" s="25"/>
      <c r="F212" s="25"/>
      <c r="G212" s="25"/>
      <c r="H212" s="25"/>
      <c r="I212" s="25"/>
      <c r="J212" s="25"/>
      <c r="K212" s="25"/>
      <c r="L212" s="37" t="str">
        <f t="shared" si="74"/>
        <v/>
      </c>
      <c r="N212" s="31"/>
      <c r="O212" s="35"/>
    </row>
    <row r="213" spans="1:15">
      <c r="A213" s="28" t="s">
        <v>30</v>
      </c>
      <c r="B213" s="25">
        <f t="shared" si="73"/>
        <v>0</v>
      </c>
      <c r="C213" s="25">
        <f t="shared" si="73"/>
        <v>0</v>
      </c>
      <c r="D213" s="25"/>
      <c r="E213" s="25"/>
      <c r="F213" s="25"/>
      <c r="G213" s="25"/>
      <c r="H213" s="25"/>
      <c r="I213" s="25"/>
      <c r="J213" s="25"/>
      <c r="K213" s="25"/>
      <c r="L213" s="37" t="str">
        <f t="shared" si="74"/>
        <v/>
      </c>
      <c r="N213" s="31"/>
      <c r="O213" s="35"/>
    </row>
    <row r="214" spans="1:15" ht="19.5" thickBot="1">
      <c r="A214" s="28" t="s">
        <v>31</v>
      </c>
      <c r="B214" s="25">
        <f t="shared" si="73"/>
        <v>0</v>
      </c>
      <c r="C214" s="25">
        <f t="shared" si="73"/>
        <v>0</v>
      </c>
      <c r="D214" s="25"/>
      <c r="E214" s="25"/>
      <c r="F214" s="25"/>
      <c r="G214" s="25"/>
      <c r="H214" s="25"/>
      <c r="I214" s="25"/>
      <c r="J214" s="25"/>
      <c r="K214" s="25"/>
      <c r="L214" s="38" t="str">
        <f t="shared" si="74"/>
        <v/>
      </c>
      <c r="N214" s="31"/>
      <c r="O214" s="35"/>
    </row>
    <row r="215" spans="1:15">
      <c r="A215" s="29" t="s">
        <v>32</v>
      </c>
      <c r="B215" s="30">
        <f>+B202+B197</f>
        <v>0</v>
      </c>
      <c r="C215" s="30">
        <f>+C202+C197</f>
        <v>0</v>
      </c>
      <c r="D215" s="30">
        <f>+D202+D197</f>
        <v>0</v>
      </c>
      <c r="E215" s="30">
        <f t="shared" ref="E215:K215" si="80">+E202+E197</f>
        <v>0</v>
      </c>
      <c r="F215" s="30">
        <f t="shared" si="80"/>
        <v>0</v>
      </c>
      <c r="G215" s="30">
        <f t="shared" si="80"/>
        <v>0</v>
      </c>
      <c r="H215" s="30">
        <f t="shared" si="80"/>
        <v>0</v>
      </c>
      <c r="I215" s="30">
        <f t="shared" si="80"/>
        <v>0</v>
      </c>
      <c r="J215" s="30">
        <f t="shared" si="80"/>
        <v>0</v>
      </c>
      <c r="K215" s="30">
        <f t="shared" si="80"/>
        <v>0</v>
      </c>
      <c r="L215" s="39" t="str">
        <f t="shared" si="74"/>
        <v/>
      </c>
      <c r="N215" s="31"/>
      <c r="O215" s="35"/>
    </row>
    <row r="216" spans="1:15">
      <c r="N216" s="31"/>
      <c r="O216" s="35"/>
    </row>
    <row r="217" spans="1:15">
      <c r="N217" s="31"/>
      <c r="O217" s="35"/>
    </row>
    <row r="218" spans="1:15">
      <c r="A218" s="1"/>
      <c r="B218" s="1"/>
      <c r="C218" s="1"/>
      <c r="D218" s="1"/>
      <c r="E218" s="1"/>
      <c r="F218" s="1"/>
      <c r="G218" s="1"/>
      <c r="H218" s="1"/>
      <c r="I218" s="1"/>
      <c r="J218" s="2"/>
      <c r="K218" s="153" t="s">
        <v>0</v>
      </c>
      <c r="L218" s="153"/>
      <c r="N218" s="31"/>
      <c r="O218" s="35"/>
    </row>
    <row r="219" spans="1:15">
      <c r="A219" s="154" t="s">
        <v>142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N219" s="31"/>
      <c r="O219" s="35"/>
    </row>
    <row r="220" spans="1: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55" t="s">
        <v>1</v>
      </c>
      <c r="L220" s="155"/>
      <c r="N220" s="31"/>
      <c r="O220" s="35"/>
    </row>
    <row r="221" spans="1:15">
      <c r="A221" s="156" t="s">
        <v>44</v>
      </c>
      <c r="B221" s="156"/>
      <c r="C221" s="156"/>
      <c r="D221" s="156"/>
      <c r="E221" s="157" t="s">
        <v>2</v>
      </c>
      <c r="F221" s="157"/>
      <c r="G221" s="157"/>
      <c r="H221" s="157"/>
      <c r="I221" s="157"/>
      <c r="J221" s="157"/>
      <c r="K221" s="157"/>
      <c r="L221" s="158"/>
      <c r="N221" s="31"/>
      <c r="O221" s="35"/>
    </row>
    <row r="222" spans="1:15">
      <c r="A222" s="159" t="s">
        <v>145</v>
      </c>
      <c r="B222" s="160"/>
      <c r="C222" s="160"/>
      <c r="D222" s="161"/>
      <c r="E222" s="176" t="s">
        <v>3</v>
      </c>
      <c r="F222" s="176"/>
      <c r="G222" s="176"/>
      <c r="H222" s="148"/>
      <c r="I222" s="148"/>
      <c r="J222" s="148"/>
      <c r="K222" s="148"/>
      <c r="L222" s="5"/>
      <c r="N222" s="31"/>
      <c r="O222" s="35"/>
    </row>
    <row r="223" spans="1:15">
      <c r="A223" s="6" t="s">
        <v>45</v>
      </c>
      <c r="B223" s="7"/>
      <c r="C223" s="7"/>
      <c r="D223" s="8"/>
      <c r="E223" s="177" t="s">
        <v>4</v>
      </c>
      <c r="F223" s="177"/>
      <c r="G223" s="177"/>
      <c r="H223" s="9"/>
      <c r="I223" s="9"/>
      <c r="J223" s="9"/>
      <c r="K223" s="9"/>
      <c r="L223" s="10"/>
      <c r="N223" s="31"/>
      <c r="O223" s="35"/>
    </row>
    <row r="224" spans="1:15">
      <c r="A224" s="11"/>
      <c r="B224" s="12"/>
      <c r="C224" s="12"/>
      <c r="D224" s="12"/>
      <c r="E224" s="13"/>
      <c r="F224" s="13"/>
      <c r="G224" s="13"/>
      <c r="H224" s="14"/>
      <c r="I224" s="14"/>
      <c r="J224" s="14"/>
      <c r="K224" s="14"/>
      <c r="L224" s="15"/>
      <c r="N224" s="31"/>
      <c r="O224" s="35"/>
    </row>
    <row r="225" spans="1:15">
      <c r="A225" s="7" t="s">
        <v>5</v>
      </c>
      <c r="B225" s="7"/>
      <c r="C225" s="7"/>
      <c r="D225" s="7"/>
      <c r="E225" s="9"/>
      <c r="F225" s="9"/>
      <c r="G225" s="9"/>
      <c r="H225" s="9"/>
      <c r="I225" s="9"/>
      <c r="J225" s="9"/>
      <c r="K225" s="9"/>
      <c r="L225" s="9"/>
      <c r="N225" s="31"/>
      <c r="O225" s="35"/>
    </row>
    <row r="226" spans="1:15">
      <c r="A226" s="16" t="s">
        <v>6</v>
      </c>
      <c r="B226" s="151" t="s">
        <v>7</v>
      </c>
      <c r="C226" s="152"/>
      <c r="D226" s="151" t="s">
        <v>8</v>
      </c>
      <c r="E226" s="152"/>
      <c r="F226" s="151" t="s">
        <v>9</v>
      </c>
      <c r="G226" s="152"/>
      <c r="H226" s="151" t="s">
        <v>10</v>
      </c>
      <c r="I226" s="152"/>
      <c r="J226" s="151" t="s">
        <v>11</v>
      </c>
      <c r="K226" s="152"/>
      <c r="L226" s="17" t="s">
        <v>12</v>
      </c>
      <c r="N226" s="31"/>
      <c r="O226" s="35"/>
    </row>
    <row r="227" spans="1:15">
      <c r="A227" s="18"/>
      <c r="B227" s="19" t="s">
        <v>13</v>
      </c>
      <c r="C227" s="19" t="s">
        <v>14</v>
      </c>
      <c r="D227" s="19" t="s">
        <v>13</v>
      </c>
      <c r="E227" s="19" t="s">
        <v>14</v>
      </c>
      <c r="F227" s="19" t="s">
        <v>13</v>
      </c>
      <c r="G227" s="19" t="s">
        <v>14</v>
      </c>
      <c r="H227" s="19" t="s">
        <v>13</v>
      </c>
      <c r="I227" s="19" t="s">
        <v>14</v>
      </c>
      <c r="J227" s="19" t="s">
        <v>13</v>
      </c>
      <c r="K227" s="19" t="s">
        <v>14</v>
      </c>
      <c r="L227" s="20" t="s">
        <v>15</v>
      </c>
      <c r="N227" s="31"/>
      <c r="O227" s="35"/>
    </row>
    <row r="228" spans="1:15">
      <c r="A228" s="21" t="s">
        <v>16</v>
      </c>
      <c r="B228" s="22">
        <f t="shared" ref="B228:C245" si="81">+D228+F228+H228+J228</f>
        <v>0</v>
      </c>
      <c r="C228" s="22">
        <f t="shared" si="81"/>
        <v>0</v>
      </c>
      <c r="D228" s="22">
        <f t="shared" ref="D228:K228" si="82">SUM(D229:D231)</f>
        <v>0</v>
      </c>
      <c r="E228" s="22">
        <f t="shared" si="82"/>
        <v>0</v>
      </c>
      <c r="F228" s="22">
        <f t="shared" si="82"/>
        <v>0</v>
      </c>
      <c r="G228" s="22">
        <f t="shared" si="82"/>
        <v>0</v>
      </c>
      <c r="H228" s="22">
        <f t="shared" si="82"/>
        <v>0</v>
      </c>
      <c r="I228" s="22">
        <f t="shared" si="82"/>
        <v>0</v>
      </c>
      <c r="J228" s="22">
        <f t="shared" si="82"/>
        <v>0</v>
      </c>
      <c r="K228" s="22">
        <f t="shared" si="82"/>
        <v>0</v>
      </c>
      <c r="L228" s="23" t="str">
        <f>IF(C228&gt;0,FIXED(C228/B228*100,2),"")</f>
        <v/>
      </c>
      <c r="N228" s="31"/>
      <c r="O228" s="35"/>
    </row>
    <row r="229" spans="1:15">
      <c r="A229" s="24" t="s">
        <v>17</v>
      </c>
      <c r="B229" s="25">
        <f t="shared" si="81"/>
        <v>0</v>
      </c>
      <c r="C229" s="25">
        <f t="shared" si="81"/>
        <v>0</v>
      </c>
      <c r="D229" s="25"/>
      <c r="E229" s="25"/>
      <c r="F229" s="25"/>
      <c r="G229" s="25"/>
      <c r="H229" s="25"/>
      <c r="I229" s="25"/>
      <c r="J229" s="25"/>
      <c r="K229" s="25"/>
      <c r="L229" s="37" t="str">
        <f t="shared" ref="L229:L246" si="83">IF(C229&gt;0,FIXED(C229/B229*100,2),"")</f>
        <v/>
      </c>
      <c r="N229" s="31"/>
      <c r="O229" s="35"/>
    </row>
    <row r="230" spans="1:15">
      <c r="A230" s="24" t="s">
        <v>18</v>
      </c>
      <c r="B230" s="25">
        <f t="shared" si="81"/>
        <v>0</v>
      </c>
      <c r="C230" s="25">
        <f t="shared" si="81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83"/>
        <v/>
      </c>
      <c r="N230" s="31"/>
      <c r="O230" s="35"/>
    </row>
    <row r="231" spans="1:15">
      <c r="A231" s="24" t="s">
        <v>140</v>
      </c>
      <c r="B231" s="25">
        <f t="shared" si="81"/>
        <v>0</v>
      </c>
      <c r="C231" s="25">
        <f t="shared" si="81"/>
        <v>0</v>
      </c>
      <c r="D231" s="25"/>
      <c r="E231" s="25"/>
      <c r="F231" s="25"/>
      <c r="G231" s="25"/>
      <c r="H231" s="25"/>
      <c r="I231" s="25"/>
      <c r="J231" s="25"/>
      <c r="K231" s="25"/>
      <c r="L231" s="37" t="str">
        <f t="shared" si="83"/>
        <v/>
      </c>
      <c r="N231" s="31"/>
      <c r="O231" s="35"/>
    </row>
    <row r="232" spans="1:15">
      <c r="A232" s="21" t="s">
        <v>19</v>
      </c>
      <c r="B232" s="22">
        <f t="shared" si="81"/>
        <v>0</v>
      </c>
      <c r="C232" s="22">
        <f t="shared" si="81"/>
        <v>0</v>
      </c>
      <c r="D232" s="22">
        <f t="shared" ref="D232:K232" si="84">+D233</f>
        <v>0</v>
      </c>
      <c r="E232" s="22">
        <f t="shared" si="84"/>
        <v>0</v>
      </c>
      <c r="F232" s="22">
        <f t="shared" si="84"/>
        <v>0</v>
      </c>
      <c r="G232" s="22">
        <f t="shared" si="84"/>
        <v>0</v>
      </c>
      <c r="H232" s="22">
        <f t="shared" si="84"/>
        <v>0</v>
      </c>
      <c r="I232" s="22">
        <f t="shared" si="84"/>
        <v>0</v>
      </c>
      <c r="J232" s="22">
        <f t="shared" si="84"/>
        <v>0</v>
      </c>
      <c r="K232" s="22">
        <f t="shared" si="84"/>
        <v>0</v>
      </c>
      <c r="L232" s="23" t="str">
        <f t="shared" si="83"/>
        <v/>
      </c>
      <c r="N232" s="31"/>
      <c r="O232" s="35"/>
    </row>
    <row r="233" spans="1:15">
      <c r="A233" s="21" t="s">
        <v>20</v>
      </c>
      <c r="B233" s="22">
        <f t="shared" si="81"/>
        <v>0</v>
      </c>
      <c r="C233" s="22">
        <f t="shared" si="81"/>
        <v>0</v>
      </c>
      <c r="D233" s="22">
        <f t="shared" ref="D233:K233" si="85">+D234+D237+D238+D241</f>
        <v>0</v>
      </c>
      <c r="E233" s="22">
        <f t="shared" si="85"/>
        <v>0</v>
      </c>
      <c r="F233" s="22">
        <f t="shared" si="85"/>
        <v>0</v>
      </c>
      <c r="G233" s="22">
        <f t="shared" si="85"/>
        <v>0</v>
      </c>
      <c r="H233" s="22">
        <f t="shared" si="85"/>
        <v>0</v>
      </c>
      <c r="I233" s="22">
        <f t="shared" si="85"/>
        <v>0</v>
      </c>
      <c r="J233" s="22">
        <f t="shared" si="85"/>
        <v>0</v>
      </c>
      <c r="K233" s="22">
        <f t="shared" si="85"/>
        <v>0</v>
      </c>
      <c r="L233" s="23" t="str">
        <f t="shared" si="83"/>
        <v/>
      </c>
      <c r="N233" s="31"/>
      <c r="O233" s="35"/>
    </row>
    <row r="234" spans="1:15">
      <c r="A234" s="21" t="s">
        <v>21</v>
      </c>
      <c r="B234" s="22">
        <f t="shared" si="81"/>
        <v>0</v>
      </c>
      <c r="C234" s="22">
        <f t="shared" si="81"/>
        <v>0</v>
      </c>
      <c r="D234" s="22">
        <f t="shared" ref="D234:K234" si="86">+D235+D236</f>
        <v>0</v>
      </c>
      <c r="E234" s="22">
        <f t="shared" si="86"/>
        <v>0</v>
      </c>
      <c r="F234" s="22">
        <f t="shared" si="86"/>
        <v>0</v>
      </c>
      <c r="G234" s="22">
        <f t="shared" si="86"/>
        <v>0</v>
      </c>
      <c r="H234" s="22">
        <f t="shared" si="86"/>
        <v>0</v>
      </c>
      <c r="I234" s="22">
        <f t="shared" si="86"/>
        <v>0</v>
      </c>
      <c r="J234" s="22">
        <f t="shared" si="86"/>
        <v>0</v>
      </c>
      <c r="K234" s="22">
        <f t="shared" si="86"/>
        <v>0</v>
      </c>
      <c r="L234" s="23" t="str">
        <f t="shared" si="83"/>
        <v/>
      </c>
      <c r="N234" s="31"/>
      <c r="O234" s="35"/>
    </row>
    <row r="235" spans="1:15">
      <c r="A235" s="24" t="s">
        <v>22</v>
      </c>
      <c r="B235" s="25">
        <f t="shared" si="81"/>
        <v>0</v>
      </c>
      <c r="C235" s="25">
        <f t="shared" si="81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83"/>
        <v/>
      </c>
      <c r="N235" s="31"/>
      <c r="O235" s="35"/>
    </row>
    <row r="236" spans="1:15">
      <c r="A236" s="26" t="s">
        <v>23</v>
      </c>
      <c r="B236" s="25">
        <f t="shared" si="81"/>
        <v>0</v>
      </c>
      <c r="C236" s="25">
        <f t="shared" si="81"/>
        <v>0</v>
      </c>
      <c r="D236" s="27"/>
      <c r="E236" s="27"/>
      <c r="F236" s="27"/>
      <c r="G236" s="27"/>
      <c r="H236" s="27"/>
      <c r="I236" s="27"/>
      <c r="J236" s="27"/>
      <c r="K236" s="27"/>
      <c r="L236" s="37" t="str">
        <f t="shared" si="83"/>
        <v/>
      </c>
      <c r="N236" s="31"/>
      <c r="O236" s="35"/>
    </row>
    <row r="237" spans="1:15">
      <c r="A237" s="24" t="s">
        <v>141</v>
      </c>
      <c r="B237" s="25">
        <f t="shared" si="81"/>
        <v>0</v>
      </c>
      <c r="C237" s="25">
        <f t="shared" si="81"/>
        <v>0</v>
      </c>
      <c r="D237" s="25">
        <f>+N237*0.15</f>
        <v>0</v>
      </c>
      <c r="E237" s="25"/>
      <c r="F237" s="25">
        <f>+N237*0.3</f>
        <v>0</v>
      </c>
      <c r="G237" s="25"/>
      <c r="H237" s="25">
        <f>+N237*0.3</f>
        <v>0</v>
      </c>
      <c r="I237" s="25"/>
      <c r="J237" s="25">
        <f>+N237-D237-F237-H237</f>
        <v>0</v>
      </c>
      <c r="K237" s="25"/>
      <c r="L237" s="37" t="str">
        <f t="shared" si="83"/>
        <v/>
      </c>
      <c r="N237" s="31"/>
      <c r="O237" s="35"/>
    </row>
    <row r="238" spans="1:15">
      <c r="A238" s="21" t="s">
        <v>24</v>
      </c>
      <c r="B238" s="22">
        <f t="shared" si="81"/>
        <v>0</v>
      </c>
      <c r="C238" s="22">
        <f t="shared" si="81"/>
        <v>0</v>
      </c>
      <c r="D238" s="22">
        <f t="shared" ref="D238:K238" si="87">+D239+D240</f>
        <v>0</v>
      </c>
      <c r="E238" s="22">
        <f t="shared" si="87"/>
        <v>0</v>
      </c>
      <c r="F238" s="22">
        <f t="shared" si="87"/>
        <v>0</v>
      </c>
      <c r="G238" s="22">
        <f t="shared" si="87"/>
        <v>0</v>
      </c>
      <c r="H238" s="22">
        <f t="shared" si="87"/>
        <v>0</v>
      </c>
      <c r="I238" s="22">
        <f t="shared" si="87"/>
        <v>0</v>
      </c>
      <c r="J238" s="22">
        <f t="shared" si="87"/>
        <v>0</v>
      </c>
      <c r="K238" s="22">
        <f t="shared" si="87"/>
        <v>0</v>
      </c>
      <c r="L238" s="23" t="str">
        <f t="shared" si="83"/>
        <v/>
      </c>
      <c r="N238" s="31"/>
      <c r="O238" s="35"/>
    </row>
    <row r="239" spans="1:15">
      <c r="A239" s="28" t="s">
        <v>25</v>
      </c>
      <c r="B239" s="25">
        <f t="shared" si="81"/>
        <v>0</v>
      </c>
      <c r="C239" s="25">
        <f t="shared" si="81"/>
        <v>0</v>
      </c>
      <c r="D239" s="27"/>
      <c r="E239" s="27"/>
      <c r="F239" s="27"/>
      <c r="G239" s="27"/>
      <c r="H239" s="27"/>
      <c r="I239" s="27"/>
      <c r="J239" s="27"/>
      <c r="K239" s="27"/>
      <c r="L239" s="37" t="str">
        <f t="shared" si="83"/>
        <v/>
      </c>
      <c r="N239" s="31"/>
      <c r="O239" s="35"/>
    </row>
    <row r="240" spans="1:15">
      <c r="A240" s="28" t="s">
        <v>26</v>
      </c>
      <c r="B240" s="25">
        <f t="shared" si="81"/>
        <v>0</v>
      </c>
      <c r="C240" s="25">
        <f t="shared" si="81"/>
        <v>0</v>
      </c>
      <c r="D240" s="27"/>
      <c r="E240" s="27"/>
      <c r="F240" s="27"/>
      <c r="G240" s="27"/>
      <c r="H240" s="27"/>
      <c r="I240" s="27"/>
      <c r="J240" s="27"/>
      <c r="K240" s="27"/>
      <c r="L240" s="37" t="str">
        <f t="shared" si="83"/>
        <v/>
      </c>
      <c r="N240" s="31"/>
      <c r="O240" s="35"/>
    </row>
    <row r="241" spans="1:15">
      <c r="A241" s="21" t="s">
        <v>27</v>
      </c>
      <c r="B241" s="22">
        <f t="shared" si="81"/>
        <v>0</v>
      </c>
      <c r="C241" s="22">
        <f t="shared" si="81"/>
        <v>0</v>
      </c>
      <c r="D241" s="22">
        <f t="shared" ref="D241:K241" si="88">SUM(D242:D245)</f>
        <v>0</v>
      </c>
      <c r="E241" s="22">
        <f t="shared" si="88"/>
        <v>0</v>
      </c>
      <c r="F241" s="22">
        <f t="shared" si="88"/>
        <v>0</v>
      </c>
      <c r="G241" s="22">
        <f t="shared" si="88"/>
        <v>0</v>
      </c>
      <c r="H241" s="22">
        <f t="shared" si="88"/>
        <v>0</v>
      </c>
      <c r="I241" s="22">
        <f t="shared" si="88"/>
        <v>0</v>
      </c>
      <c r="J241" s="22">
        <f t="shared" si="88"/>
        <v>0</v>
      </c>
      <c r="K241" s="22">
        <f t="shared" si="88"/>
        <v>0</v>
      </c>
      <c r="L241" s="23" t="str">
        <f t="shared" si="83"/>
        <v/>
      </c>
      <c r="N241" s="31"/>
      <c r="O241" s="35"/>
    </row>
    <row r="242" spans="1:15">
      <c r="A242" s="28" t="s">
        <v>28</v>
      </c>
      <c r="B242" s="25">
        <f t="shared" si="81"/>
        <v>0</v>
      </c>
      <c r="C242" s="25">
        <f t="shared" si="81"/>
        <v>0</v>
      </c>
      <c r="D242" s="25">
        <f>+VALUE(FIXED(N242*0.24/1000000,5)*1000000)</f>
        <v>0</v>
      </c>
      <c r="E242" s="25"/>
      <c r="F242" s="25">
        <f>+D242</f>
        <v>0</v>
      </c>
      <c r="G242" s="25"/>
      <c r="H242" s="25">
        <f>+(N242-D242-F242)/2</f>
        <v>0</v>
      </c>
      <c r="I242" s="25"/>
      <c r="J242" s="25">
        <f>+N242-H242-F242-D242</f>
        <v>0</v>
      </c>
      <c r="K242" s="25"/>
      <c r="L242" s="37" t="str">
        <f t="shared" si="83"/>
        <v/>
      </c>
      <c r="N242" s="31"/>
      <c r="O242" s="35"/>
    </row>
    <row r="243" spans="1:15">
      <c r="A243" s="28" t="s">
        <v>29</v>
      </c>
      <c r="B243" s="25">
        <f t="shared" si="81"/>
        <v>0</v>
      </c>
      <c r="C243" s="25">
        <f t="shared" si="81"/>
        <v>0</v>
      </c>
      <c r="D243" s="25"/>
      <c r="E243" s="25"/>
      <c r="F243" s="25"/>
      <c r="G243" s="25"/>
      <c r="H243" s="25"/>
      <c r="I243" s="25"/>
      <c r="J243" s="25"/>
      <c r="K243" s="25"/>
      <c r="L243" s="37" t="str">
        <f t="shared" si="83"/>
        <v/>
      </c>
      <c r="N243" s="31"/>
      <c r="O243" s="35"/>
    </row>
    <row r="244" spans="1:15">
      <c r="A244" s="28" t="s">
        <v>30</v>
      </c>
      <c r="B244" s="25">
        <f t="shared" si="81"/>
        <v>0</v>
      </c>
      <c r="C244" s="25">
        <f t="shared" si="81"/>
        <v>0</v>
      </c>
      <c r="D244" s="25"/>
      <c r="E244" s="25"/>
      <c r="F244" s="25"/>
      <c r="G244" s="25"/>
      <c r="H244" s="25"/>
      <c r="I244" s="25"/>
      <c r="J244" s="25"/>
      <c r="K244" s="25"/>
      <c r="L244" s="37" t="str">
        <f t="shared" si="83"/>
        <v/>
      </c>
      <c r="N244" s="31"/>
      <c r="O244" s="35"/>
    </row>
    <row r="245" spans="1:15" ht="19.5" thickBot="1">
      <c r="A245" s="28" t="s">
        <v>31</v>
      </c>
      <c r="B245" s="25">
        <f t="shared" si="81"/>
        <v>0</v>
      </c>
      <c r="C245" s="25">
        <f t="shared" si="81"/>
        <v>0</v>
      </c>
      <c r="D245" s="25"/>
      <c r="E245" s="25"/>
      <c r="F245" s="25"/>
      <c r="G245" s="25"/>
      <c r="H245" s="25"/>
      <c r="I245" s="25"/>
      <c r="J245" s="25"/>
      <c r="K245" s="25"/>
      <c r="L245" s="38" t="str">
        <f t="shared" si="83"/>
        <v/>
      </c>
      <c r="N245" s="31"/>
      <c r="O245" s="35"/>
    </row>
    <row r="246" spans="1:15">
      <c r="A246" s="29" t="s">
        <v>32</v>
      </c>
      <c r="B246" s="30">
        <f t="shared" ref="B246:K246" si="89">+B233+B228</f>
        <v>0</v>
      </c>
      <c r="C246" s="30">
        <f t="shared" si="89"/>
        <v>0</v>
      </c>
      <c r="D246" s="30">
        <f t="shared" si="89"/>
        <v>0</v>
      </c>
      <c r="E246" s="30">
        <f t="shared" si="89"/>
        <v>0</v>
      </c>
      <c r="F246" s="30">
        <f t="shared" si="89"/>
        <v>0</v>
      </c>
      <c r="G246" s="30">
        <f t="shared" si="89"/>
        <v>0</v>
      </c>
      <c r="H246" s="30">
        <f t="shared" si="89"/>
        <v>0</v>
      </c>
      <c r="I246" s="30">
        <f t="shared" si="89"/>
        <v>0</v>
      </c>
      <c r="J246" s="30">
        <f t="shared" si="89"/>
        <v>0</v>
      </c>
      <c r="K246" s="30">
        <f t="shared" si="89"/>
        <v>0</v>
      </c>
      <c r="L246" s="39" t="str">
        <f t="shared" si="83"/>
        <v/>
      </c>
      <c r="N246" s="31"/>
      <c r="O246" s="35"/>
    </row>
    <row r="249" spans="1:15">
      <c r="A249" s="1"/>
      <c r="B249" s="1"/>
      <c r="C249" s="1"/>
      <c r="D249" s="1"/>
      <c r="E249" s="1"/>
      <c r="F249" s="1"/>
      <c r="G249" s="1"/>
      <c r="H249" s="1"/>
      <c r="I249" s="1"/>
      <c r="J249" s="2"/>
      <c r="K249" s="153" t="s">
        <v>0</v>
      </c>
      <c r="L249" s="153"/>
    </row>
    <row r="250" spans="1:15">
      <c r="A250" s="154" t="s">
        <v>142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</row>
    <row r="251" spans="1: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55" t="s">
        <v>1</v>
      </c>
      <c r="L251" s="155"/>
    </row>
    <row r="252" spans="1:15">
      <c r="A252" s="156" t="s">
        <v>35</v>
      </c>
      <c r="B252" s="156"/>
      <c r="C252" s="156"/>
      <c r="D252" s="156"/>
      <c r="E252" s="157" t="s">
        <v>2</v>
      </c>
      <c r="F252" s="157"/>
      <c r="G252" s="157"/>
      <c r="H252" s="157"/>
      <c r="I252" s="157"/>
      <c r="J252" s="157"/>
      <c r="K252" s="157"/>
      <c r="L252" s="158"/>
    </row>
    <row r="253" spans="1:15">
      <c r="A253" s="159" t="s">
        <v>145</v>
      </c>
      <c r="B253" s="160"/>
      <c r="C253" s="160"/>
      <c r="D253" s="161"/>
      <c r="E253" s="176" t="s">
        <v>3</v>
      </c>
      <c r="F253" s="176"/>
      <c r="G253" s="176"/>
      <c r="H253" s="148"/>
      <c r="I253" s="148"/>
      <c r="J253" s="148"/>
      <c r="K253" s="148"/>
      <c r="L253" s="5"/>
    </row>
    <row r="254" spans="1:15">
      <c r="A254" s="6" t="s">
        <v>39</v>
      </c>
      <c r="B254" s="7"/>
      <c r="C254" s="7"/>
      <c r="D254" s="8"/>
      <c r="E254" s="177" t="s">
        <v>4</v>
      </c>
      <c r="F254" s="177"/>
      <c r="G254" s="177"/>
      <c r="H254" s="9"/>
      <c r="I254" s="9"/>
      <c r="J254" s="9"/>
      <c r="K254" s="9"/>
      <c r="L254" s="10"/>
    </row>
    <row r="255" spans="1:15">
      <c r="A255" s="11"/>
      <c r="B255" s="12"/>
      <c r="C255" s="12"/>
      <c r="D255" s="12"/>
      <c r="E255" s="13"/>
      <c r="F255" s="13"/>
      <c r="G255" s="13"/>
      <c r="H255" s="14"/>
      <c r="I255" s="14"/>
      <c r="J255" s="14"/>
      <c r="K255" s="14"/>
      <c r="L255" s="15"/>
    </row>
    <row r="256" spans="1:15">
      <c r="A256" s="7" t="s">
        <v>5</v>
      </c>
      <c r="B256" s="7"/>
      <c r="C256" s="7"/>
      <c r="D256" s="7"/>
      <c r="E256" s="9"/>
      <c r="F256" s="9"/>
      <c r="G256" s="9"/>
      <c r="H256" s="9"/>
      <c r="I256" s="9"/>
      <c r="J256" s="9"/>
      <c r="K256" s="9"/>
      <c r="L256" s="9"/>
    </row>
    <row r="257" spans="1:12">
      <c r="A257" s="16" t="s">
        <v>6</v>
      </c>
      <c r="B257" s="151" t="s">
        <v>7</v>
      </c>
      <c r="C257" s="152"/>
      <c r="D257" s="151" t="s">
        <v>8</v>
      </c>
      <c r="E257" s="152"/>
      <c r="F257" s="151" t="s">
        <v>9</v>
      </c>
      <c r="G257" s="152"/>
      <c r="H257" s="151" t="s">
        <v>10</v>
      </c>
      <c r="I257" s="152"/>
      <c r="J257" s="151" t="s">
        <v>11</v>
      </c>
      <c r="K257" s="152"/>
      <c r="L257" s="17" t="s">
        <v>12</v>
      </c>
    </row>
    <row r="258" spans="1:12">
      <c r="A258" s="18"/>
      <c r="B258" s="19" t="s">
        <v>13</v>
      </c>
      <c r="C258" s="19" t="s">
        <v>14</v>
      </c>
      <c r="D258" s="19" t="s">
        <v>13</v>
      </c>
      <c r="E258" s="19" t="s">
        <v>14</v>
      </c>
      <c r="F258" s="19" t="s">
        <v>13</v>
      </c>
      <c r="G258" s="19" t="s">
        <v>14</v>
      </c>
      <c r="H258" s="19" t="s">
        <v>13</v>
      </c>
      <c r="I258" s="19" t="s">
        <v>14</v>
      </c>
      <c r="J258" s="19" t="s">
        <v>13</v>
      </c>
      <c r="K258" s="19" t="s">
        <v>14</v>
      </c>
      <c r="L258" s="20" t="s">
        <v>15</v>
      </c>
    </row>
    <row r="259" spans="1:12">
      <c r="A259" s="21" t="s">
        <v>16</v>
      </c>
      <c r="B259" s="22">
        <f>+D259+F259+H259+J259</f>
        <v>0</v>
      </c>
      <c r="C259" s="22">
        <f>+E259+G259+I259+K259</f>
        <v>0</v>
      </c>
      <c r="D259" s="22">
        <f t="shared" ref="D259:K259" si="90">SUM(D260:D262)</f>
        <v>0</v>
      </c>
      <c r="E259" s="22">
        <f t="shared" si="90"/>
        <v>0</v>
      </c>
      <c r="F259" s="22">
        <f t="shared" si="90"/>
        <v>0</v>
      </c>
      <c r="G259" s="22">
        <f t="shared" si="90"/>
        <v>0</v>
      </c>
      <c r="H259" s="22">
        <f t="shared" si="90"/>
        <v>0</v>
      </c>
      <c r="I259" s="22">
        <f t="shared" si="90"/>
        <v>0</v>
      </c>
      <c r="J259" s="22">
        <f t="shared" si="90"/>
        <v>0</v>
      </c>
      <c r="K259" s="22">
        <f t="shared" si="90"/>
        <v>0</v>
      </c>
      <c r="L259" s="23" t="str">
        <f>IF(C259&gt;0,FIXED(C259/B259*100,2),"")</f>
        <v/>
      </c>
    </row>
    <row r="260" spans="1:12">
      <c r="A260" s="24" t="s">
        <v>17</v>
      </c>
      <c r="B260" s="25">
        <f t="shared" ref="B260:C276" si="91">+D260+F260+H260+J260</f>
        <v>0</v>
      </c>
      <c r="C260" s="25">
        <f t="shared" si="91"/>
        <v>0</v>
      </c>
      <c r="D260" s="25">
        <f>+VALUE(FIXED(N260*0.24/1000000,5)*1000000)</f>
        <v>0</v>
      </c>
      <c r="E260" s="25"/>
      <c r="F260" s="25">
        <f>+D260</f>
        <v>0</v>
      </c>
      <c r="G260" s="25"/>
      <c r="H260" s="25">
        <f>+(N260-D260-F260)/2</f>
        <v>0</v>
      </c>
      <c r="I260" s="25"/>
      <c r="J260" s="25">
        <f>+N260-H260-F260-D260</f>
        <v>0</v>
      </c>
      <c r="K260" s="25"/>
      <c r="L260" s="37" t="str">
        <f t="shared" ref="L260:L277" si="92">IF(C260&gt;0,FIXED(C260/B260*100,2),"")</f>
        <v/>
      </c>
    </row>
    <row r="261" spans="1:12">
      <c r="A261" s="24" t="s">
        <v>18</v>
      </c>
      <c r="B261" s="25">
        <f t="shared" si="91"/>
        <v>0</v>
      </c>
      <c r="C261" s="25">
        <f t="shared" si="91"/>
        <v>0</v>
      </c>
      <c r="D261" s="25"/>
      <c r="E261" s="25"/>
      <c r="F261" s="25"/>
      <c r="G261" s="25"/>
      <c r="H261" s="25"/>
      <c r="I261" s="25"/>
      <c r="J261" s="25"/>
      <c r="K261" s="25"/>
      <c r="L261" s="37" t="str">
        <f t="shared" si="92"/>
        <v/>
      </c>
    </row>
    <row r="262" spans="1:12">
      <c r="A262" s="24" t="s">
        <v>140</v>
      </c>
      <c r="B262" s="25">
        <f t="shared" si="91"/>
        <v>0</v>
      </c>
      <c r="C262" s="25">
        <f t="shared" si="91"/>
        <v>0</v>
      </c>
      <c r="D262" s="25"/>
      <c r="E262" s="25"/>
      <c r="F262" s="25"/>
      <c r="G262" s="25"/>
      <c r="H262" s="25"/>
      <c r="I262" s="25"/>
      <c r="J262" s="25"/>
      <c r="K262" s="25"/>
      <c r="L262" s="37" t="str">
        <f t="shared" si="92"/>
        <v/>
      </c>
    </row>
    <row r="263" spans="1:12">
      <c r="A263" s="21" t="s">
        <v>19</v>
      </c>
      <c r="B263" s="22">
        <f t="shared" si="91"/>
        <v>0</v>
      </c>
      <c r="C263" s="22">
        <f t="shared" si="91"/>
        <v>0</v>
      </c>
      <c r="D263" s="22">
        <f t="shared" ref="D263:K263" si="93">+D264</f>
        <v>0</v>
      </c>
      <c r="E263" s="22">
        <f t="shared" si="93"/>
        <v>0</v>
      </c>
      <c r="F263" s="22">
        <f t="shared" si="93"/>
        <v>0</v>
      </c>
      <c r="G263" s="22">
        <f t="shared" si="93"/>
        <v>0</v>
      </c>
      <c r="H263" s="22">
        <f t="shared" si="93"/>
        <v>0</v>
      </c>
      <c r="I263" s="22">
        <f t="shared" si="93"/>
        <v>0</v>
      </c>
      <c r="J263" s="22">
        <f t="shared" si="93"/>
        <v>0</v>
      </c>
      <c r="K263" s="22">
        <f t="shared" si="93"/>
        <v>0</v>
      </c>
      <c r="L263" s="23" t="str">
        <f t="shared" si="92"/>
        <v/>
      </c>
    </row>
    <row r="264" spans="1:12">
      <c r="A264" s="21" t="s">
        <v>20</v>
      </c>
      <c r="B264" s="22">
        <f t="shared" si="91"/>
        <v>0</v>
      </c>
      <c r="C264" s="22">
        <f t="shared" si="91"/>
        <v>0</v>
      </c>
      <c r="D264" s="22">
        <f t="shared" ref="D264:K264" si="94">+D265+D268+D269+D272</f>
        <v>0</v>
      </c>
      <c r="E264" s="22">
        <f t="shared" si="94"/>
        <v>0</v>
      </c>
      <c r="F264" s="22">
        <f t="shared" si="94"/>
        <v>0</v>
      </c>
      <c r="G264" s="22">
        <f t="shared" si="94"/>
        <v>0</v>
      </c>
      <c r="H264" s="22">
        <f t="shared" si="94"/>
        <v>0</v>
      </c>
      <c r="I264" s="22">
        <f t="shared" si="94"/>
        <v>0</v>
      </c>
      <c r="J264" s="22">
        <f t="shared" si="94"/>
        <v>0</v>
      </c>
      <c r="K264" s="22">
        <f t="shared" si="94"/>
        <v>0</v>
      </c>
      <c r="L264" s="23" t="str">
        <f t="shared" si="92"/>
        <v/>
      </c>
    </row>
    <row r="265" spans="1:12">
      <c r="A265" s="21" t="s">
        <v>21</v>
      </c>
      <c r="B265" s="22">
        <f t="shared" si="91"/>
        <v>0</v>
      </c>
      <c r="C265" s="22">
        <f t="shared" si="91"/>
        <v>0</v>
      </c>
      <c r="D265" s="22">
        <f t="shared" ref="D265:K265" si="95">+D266+D267</f>
        <v>0</v>
      </c>
      <c r="E265" s="22">
        <f t="shared" si="95"/>
        <v>0</v>
      </c>
      <c r="F265" s="22">
        <f t="shared" si="95"/>
        <v>0</v>
      </c>
      <c r="G265" s="22">
        <f t="shared" si="95"/>
        <v>0</v>
      </c>
      <c r="H265" s="22">
        <f t="shared" si="95"/>
        <v>0</v>
      </c>
      <c r="I265" s="22">
        <f t="shared" si="95"/>
        <v>0</v>
      </c>
      <c r="J265" s="22">
        <f t="shared" si="95"/>
        <v>0</v>
      </c>
      <c r="K265" s="22">
        <f t="shared" si="95"/>
        <v>0</v>
      </c>
      <c r="L265" s="23" t="str">
        <f t="shared" si="92"/>
        <v/>
      </c>
    </row>
    <row r="266" spans="1:12">
      <c r="A266" s="24" t="s">
        <v>22</v>
      </c>
      <c r="B266" s="25">
        <f t="shared" si="91"/>
        <v>0</v>
      </c>
      <c r="C266" s="25">
        <f t="shared" si="91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92"/>
        <v/>
      </c>
    </row>
    <row r="267" spans="1:12">
      <c r="A267" s="26" t="s">
        <v>23</v>
      </c>
      <c r="B267" s="25">
        <f t="shared" si="91"/>
        <v>0</v>
      </c>
      <c r="C267" s="25">
        <f t="shared" si="91"/>
        <v>0</v>
      </c>
      <c r="D267" s="27"/>
      <c r="E267" s="27"/>
      <c r="F267" s="27"/>
      <c r="G267" s="27"/>
      <c r="H267" s="27"/>
      <c r="I267" s="27"/>
      <c r="J267" s="27"/>
      <c r="K267" s="27"/>
      <c r="L267" s="37" t="str">
        <f t="shared" si="92"/>
        <v/>
      </c>
    </row>
    <row r="268" spans="1:12">
      <c r="A268" s="24" t="s">
        <v>141</v>
      </c>
      <c r="B268" s="25">
        <f t="shared" si="91"/>
        <v>0</v>
      </c>
      <c r="C268" s="25">
        <f t="shared" si="91"/>
        <v>0</v>
      </c>
      <c r="D268" s="25"/>
      <c r="E268" s="25"/>
      <c r="F268" s="25"/>
      <c r="G268" s="25"/>
      <c r="H268" s="25"/>
      <c r="I268" s="25"/>
      <c r="J268" s="25"/>
      <c r="K268" s="25"/>
      <c r="L268" s="37" t="str">
        <f t="shared" si="92"/>
        <v/>
      </c>
    </row>
    <row r="269" spans="1:12">
      <c r="A269" s="21" t="s">
        <v>24</v>
      </c>
      <c r="B269" s="22">
        <f t="shared" si="91"/>
        <v>0</v>
      </c>
      <c r="C269" s="22">
        <f t="shared" si="91"/>
        <v>0</v>
      </c>
      <c r="D269" s="22">
        <f t="shared" ref="D269:K269" si="96">+D270+D271</f>
        <v>0</v>
      </c>
      <c r="E269" s="22">
        <f t="shared" si="96"/>
        <v>0</v>
      </c>
      <c r="F269" s="22">
        <f t="shared" si="96"/>
        <v>0</v>
      </c>
      <c r="G269" s="22">
        <f t="shared" si="96"/>
        <v>0</v>
      </c>
      <c r="H269" s="22">
        <f t="shared" si="96"/>
        <v>0</v>
      </c>
      <c r="I269" s="22">
        <f t="shared" si="96"/>
        <v>0</v>
      </c>
      <c r="J269" s="22">
        <f t="shared" si="96"/>
        <v>0</v>
      </c>
      <c r="K269" s="22">
        <f t="shared" si="96"/>
        <v>0</v>
      </c>
      <c r="L269" s="23" t="str">
        <f t="shared" si="92"/>
        <v/>
      </c>
    </row>
    <row r="270" spans="1:12">
      <c r="A270" s="28" t="s">
        <v>25</v>
      </c>
      <c r="B270" s="25">
        <f t="shared" si="91"/>
        <v>0</v>
      </c>
      <c r="C270" s="25">
        <f t="shared" si="91"/>
        <v>0</v>
      </c>
      <c r="D270" s="27"/>
      <c r="E270" s="27"/>
      <c r="F270" s="27"/>
      <c r="G270" s="27"/>
      <c r="H270" s="27"/>
      <c r="I270" s="27"/>
      <c r="J270" s="27"/>
      <c r="K270" s="27"/>
      <c r="L270" s="37" t="str">
        <f t="shared" si="92"/>
        <v/>
      </c>
    </row>
    <row r="271" spans="1:12">
      <c r="A271" s="28" t="s">
        <v>26</v>
      </c>
      <c r="B271" s="25">
        <f t="shared" si="91"/>
        <v>0</v>
      </c>
      <c r="C271" s="25">
        <f t="shared" si="91"/>
        <v>0</v>
      </c>
      <c r="D271" s="27"/>
      <c r="E271" s="27"/>
      <c r="F271" s="27"/>
      <c r="G271" s="27"/>
      <c r="H271" s="27"/>
      <c r="I271" s="27"/>
      <c r="J271" s="27"/>
      <c r="K271" s="27"/>
      <c r="L271" s="37" t="str">
        <f t="shared" si="92"/>
        <v/>
      </c>
    </row>
    <row r="272" spans="1:12">
      <c r="A272" s="21" t="s">
        <v>27</v>
      </c>
      <c r="B272" s="22">
        <f t="shared" si="91"/>
        <v>0</v>
      </c>
      <c r="C272" s="22">
        <f t="shared" si="91"/>
        <v>0</v>
      </c>
      <c r="D272" s="22">
        <f t="shared" ref="D272:K272" si="97">SUM(D273:D276)</f>
        <v>0</v>
      </c>
      <c r="E272" s="22">
        <f t="shared" si="97"/>
        <v>0</v>
      </c>
      <c r="F272" s="22">
        <f t="shared" si="97"/>
        <v>0</v>
      </c>
      <c r="G272" s="22">
        <f t="shared" si="97"/>
        <v>0</v>
      </c>
      <c r="H272" s="22">
        <f t="shared" si="97"/>
        <v>0</v>
      </c>
      <c r="I272" s="22">
        <f t="shared" si="97"/>
        <v>0</v>
      </c>
      <c r="J272" s="22">
        <f t="shared" si="97"/>
        <v>0</v>
      </c>
      <c r="K272" s="22">
        <f t="shared" si="97"/>
        <v>0</v>
      </c>
      <c r="L272" s="23" t="str">
        <f t="shared" si="92"/>
        <v/>
      </c>
    </row>
    <row r="273" spans="1:12">
      <c r="A273" s="28" t="s">
        <v>28</v>
      </c>
      <c r="B273" s="25">
        <f t="shared" si="91"/>
        <v>0</v>
      </c>
      <c r="C273" s="25">
        <f t="shared" si="91"/>
        <v>0</v>
      </c>
      <c r="D273" s="25"/>
      <c r="E273" s="25"/>
      <c r="F273" s="25"/>
      <c r="G273" s="25"/>
      <c r="H273" s="25"/>
      <c r="I273" s="25"/>
      <c r="J273" s="25"/>
      <c r="K273" s="25"/>
      <c r="L273" s="37" t="str">
        <f t="shared" si="92"/>
        <v/>
      </c>
    </row>
    <row r="274" spans="1:12">
      <c r="A274" s="28" t="s">
        <v>29</v>
      </c>
      <c r="B274" s="25">
        <f t="shared" si="91"/>
        <v>0</v>
      </c>
      <c r="C274" s="25">
        <f t="shared" si="91"/>
        <v>0</v>
      </c>
      <c r="D274" s="25"/>
      <c r="E274" s="25"/>
      <c r="F274" s="25"/>
      <c r="G274" s="25"/>
      <c r="H274" s="25"/>
      <c r="I274" s="25"/>
      <c r="J274" s="25"/>
      <c r="K274" s="25"/>
      <c r="L274" s="37" t="str">
        <f t="shared" si="92"/>
        <v/>
      </c>
    </row>
    <row r="275" spans="1:12">
      <c r="A275" s="28" t="s">
        <v>30</v>
      </c>
      <c r="B275" s="25">
        <f t="shared" si="91"/>
        <v>0</v>
      </c>
      <c r="C275" s="25">
        <f t="shared" si="91"/>
        <v>0</v>
      </c>
      <c r="D275" s="25"/>
      <c r="E275" s="25"/>
      <c r="F275" s="25"/>
      <c r="G275" s="25"/>
      <c r="H275" s="25"/>
      <c r="I275" s="25"/>
      <c r="J275" s="25"/>
      <c r="K275" s="25"/>
      <c r="L275" s="37" t="str">
        <f t="shared" si="92"/>
        <v/>
      </c>
    </row>
    <row r="276" spans="1:12" ht="19.5" thickBot="1">
      <c r="A276" s="28" t="s">
        <v>31</v>
      </c>
      <c r="B276" s="25">
        <f t="shared" si="91"/>
        <v>0</v>
      </c>
      <c r="C276" s="25">
        <f t="shared" si="91"/>
        <v>0</v>
      </c>
      <c r="D276" s="25"/>
      <c r="E276" s="25"/>
      <c r="F276" s="25"/>
      <c r="G276" s="25"/>
      <c r="H276" s="25"/>
      <c r="I276" s="25"/>
      <c r="J276" s="25"/>
      <c r="K276" s="25"/>
      <c r="L276" s="38" t="str">
        <f t="shared" si="92"/>
        <v/>
      </c>
    </row>
    <row r="277" spans="1:12">
      <c r="A277" s="29" t="s">
        <v>32</v>
      </c>
      <c r="B277" s="30">
        <f>+B264+B259</f>
        <v>0</v>
      </c>
      <c r="C277" s="30">
        <f>+C264+C259</f>
        <v>0</v>
      </c>
      <c r="D277" s="30">
        <f>+D264+D259</f>
        <v>0</v>
      </c>
      <c r="E277" s="30">
        <f t="shared" ref="E277:K277" si="98">+E264+E259</f>
        <v>0</v>
      </c>
      <c r="F277" s="30">
        <f t="shared" si="98"/>
        <v>0</v>
      </c>
      <c r="G277" s="30">
        <f t="shared" si="98"/>
        <v>0</v>
      </c>
      <c r="H277" s="30">
        <f t="shared" si="98"/>
        <v>0</v>
      </c>
      <c r="I277" s="30">
        <f t="shared" si="98"/>
        <v>0</v>
      </c>
      <c r="J277" s="30">
        <f t="shared" si="98"/>
        <v>0</v>
      </c>
      <c r="K277" s="30">
        <f t="shared" si="98"/>
        <v>0</v>
      </c>
      <c r="L277" s="39" t="str">
        <f t="shared" si="92"/>
        <v/>
      </c>
    </row>
  </sheetData>
  <mergeCells count="117">
    <mergeCell ref="E6:G6"/>
    <mergeCell ref="B9:C9"/>
    <mergeCell ref="D9:E9"/>
    <mergeCell ref="F9:G9"/>
    <mergeCell ref="H9:I9"/>
    <mergeCell ref="J9:K9"/>
    <mergeCell ref="K1:L1"/>
    <mergeCell ref="A2:L2"/>
    <mergeCell ref="K3:L3"/>
    <mergeCell ref="A4:D4"/>
    <mergeCell ref="E4:L4"/>
    <mergeCell ref="A5:D5"/>
    <mergeCell ref="E5:G5"/>
    <mergeCell ref="E37:G37"/>
    <mergeCell ref="B40:C40"/>
    <mergeCell ref="D40:E40"/>
    <mergeCell ref="F40:G40"/>
    <mergeCell ref="H40:I40"/>
    <mergeCell ref="J40:K40"/>
    <mergeCell ref="K32:L32"/>
    <mergeCell ref="A33:L33"/>
    <mergeCell ref="K34:L34"/>
    <mergeCell ref="A35:D35"/>
    <mergeCell ref="E35:L35"/>
    <mergeCell ref="A36:D36"/>
    <mergeCell ref="E36:G36"/>
    <mergeCell ref="E68:G68"/>
    <mergeCell ref="B71:C71"/>
    <mergeCell ref="D71:E71"/>
    <mergeCell ref="F71:G71"/>
    <mergeCell ref="H71:I71"/>
    <mergeCell ref="J71:K71"/>
    <mergeCell ref="K63:L63"/>
    <mergeCell ref="A64:L64"/>
    <mergeCell ref="K65:L65"/>
    <mergeCell ref="A66:D66"/>
    <mergeCell ref="E66:L66"/>
    <mergeCell ref="A67:D67"/>
    <mergeCell ref="E67:G67"/>
    <mergeCell ref="E99:G99"/>
    <mergeCell ref="B102:C102"/>
    <mergeCell ref="D102:E102"/>
    <mergeCell ref="F102:G102"/>
    <mergeCell ref="H102:I102"/>
    <mergeCell ref="J102:K102"/>
    <mergeCell ref="K94:L94"/>
    <mergeCell ref="A95:L95"/>
    <mergeCell ref="K96:L96"/>
    <mergeCell ref="A97:D97"/>
    <mergeCell ref="E97:L97"/>
    <mergeCell ref="A98:D98"/>
    <mergeCell ref="E98:G98"/>
    <mergeCell ref="E130:G130"/>
    <mergeCell ref="B133:C133"/>
    <mergeCell ref="D133:E133"/>
    <mergeCell ref="F133:G133"/>
    <mergeCell ref="H133:I133"/>
    <mergeCell ref="J133:K133"/>
    <mergeCell ref="K125:L125"/>
    <mergeCell ref="A126:L126"/>
    <mergeCell ref="K127:L127"/>
    <mergeCell ref="A128:D128"/>
    <mergeCell ref="E128:L128"/>
    <mergeCell ref="A129:D129"/>
    <mergeCell ref="E129:G129"/>
    <mergeCell ref="E161:G161"/>
    <mergeCell ref="B164:C164"/>
    <mergeCell ref="D164:E164"/>
    <mergeCell ref="F164:G164"/>
    <mergeCell ref="H164:I164"/>
    <mergeCell ref="J164:K164"/>
    <mergeCell ref="K156:L156"/>
    <mergeCell ref="A157:L157"/>
    <mergeCell ref="K158:L158"/>
    <mergeCell ref="A159:D159"/>
    <mergeCell ref="E159:L159"/>
    <mergeCell ref="A160:D160"/>
    <mergeCell ref="E160:G160"/>
    <mergeCell ref="E192:G192"/>
    <mergeCell ref="B195:C195"/>
    <mergeCell ref="D195:E195"/>
    <mergeCell ref="F195:G195"/>
    <mergeCell ref="H195:I195"/>
    <mergeCell ref="J195:K195"/>
    <mergeCell ref="K187:L187"/>
    <mergeCell ref="A188:L188"/>
    <mergeCell ref="K189:L189"/>
    <mergeCell ref="A190:D190"/>
    <mergeCell ref="E190:L190"/>
    <mergeCell ref="A191:D191"/>
    <mergeCell ref="E191:G191"/>
    <mergeCell ref="E223:G223"/>
    <mergeCell ref="B226:C226"/>
    <mergeCell ref="D226:E226"/>
    <mergeCell ref="F226:G226"/>
    <mergeCell ref="H226:I226"/>
    <mergeCell ref="J226:K226"/>
    <mergeCell ref="K218:L218"/>
    <mergeCell ref="A219:L219"/>
    <mergeCell ref="K220:L220"/>
    <mergeCell ref="A221:D221"/>
    <mergeCell ref="E221:L221"/>
    <mergeCell ref="A222:D222"/>
    <mergeCell ref="E222:G222"/>
    <mergeCell ref="E254:G254"/>
    <mergeCell ref="B257:C257"/>
    <mergeCell ref="D257:E257"/>
    <mergeCell ref="F257:G257"/>
    <mergeCell ref="H257:I257"/>
    <mergeCell ref="J257:K257"/>
    <mergeCell ref="K249:L249"/>
    <mergeCell ref="A250:L250"/>
    <mergeCell ref="K251:L251"/>
    <mergeCell ref="A252:D252"/>
    <mergeCell ref="E252:L252"/>
    <mergeCell ref="A253:D253"/>
    <mergeCell ref="E253:G253"/>
  </mergeCells>
  <pageMargins left="0.70866141732283472" right="0.70866141732283472" top="0.74803149606299213" bottom="0.74803149606299213" header="0.31496062992125984" footer="0.31496062992125984"/>
  <pageSetup paperSize="9" scale="90" fitToHeight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211"/>
  <sheetViews>
    <sheetView topLeftCell="A195" zoomScale="85" zoomScaleNormal="85" workbookViewId="0"/>
  </sheetViews>
  <sheetFormatPr defaultRowHeight="18.75"/>
  <cols>
    <col min="1" max="1" width="30.5703125" customWidth="1"/>
    <col min="2" max="2" width="13.140625" bestFit="1" customWidth="1"/>
    <col min="3" max="3" width="11.85546875" customWidth="1"/>
    <col min="4" max="4" width="11.7109375" customWidth="1"/>
    <col min="5" max="5" width="12.140625" customWidth="1"/>
    <col min="6" max="6" width="12.5703125" customWidth="1"/>
    <col min="7" max="7" width="11.85546875" customWidth="1"/>
    <col min="8" max="8" width="11.7109375" customWidth="1"/>
    <col min="9" max="9" width="11.8554687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47</v>
      </c>
      <c r="B5" s="160"/>
      <c r="C5" s="160"/>
      <c r="D5" s="161"/>
      <c r="E5" s="162" t="s">
        <v>3</v>
      </c>
      <c r="F5" s="162"/>
      <c r="G5" s="162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50" t="s">
        <v>4</v>
      </c>
      <c r="F6" s="150"/>
      <c r="G6" s="150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 ht="37.5">
      <c r="A25" s="51" t="str">
        <f>+A176</f>
        <v xml:space="preserve">     2.4.1เตรียมความพร้อมสู่ประชาคมอาเซี่ยน</v>
      </c>
      <c r="B25" s="68">
        <f t="shared" si="0"/>
        <v>0</v>
      </c>
      <c r="C25" s="68">
        <f t="shared" si="0"/>
        <v>0</v>
      </c>
      <c r="D25" s="68">
        <f t="shared" ref="D25:K28" si="11">+D55+D85</f>
        <v>0</v>
      </c>
      <c r="E25" s="68">
        <f t="shared" si="11"/>
        <v>0</v>
      </c>
      <c r="F25" s="68">
        <f t="shared" si="11"/>
        <v>0</v>
      </c>
      <c r="G25" s="68">
        <f t="shared" si="11"/>
        <v>0</v>
      </c>
      <c r="H25" s="68">
        <f t="shared" si="11"/>
        <v>0</v>
      </c>
      <c r="I25" s="68">
        <f t="shared" si="11"/>
        <v>0</v>
      </c>
      <c r="J25" s="68">
        <f t="shared" si="11"/>
        <v>0</v>
      </c>
      <c r="K25" s="68">
        <f t="shared" si="11"/>
        <v>0</v>
      </c>
      <c r="L25" s="69" t="str">
        <f t="shared" si="3"/>
        <v/>
      </c>
      <c r="N25" s="31"/>
      <c r="O25" s="35"/>
    </row>
    <row r="26" spans="1:15">
      <c r="A26" s="28"/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 ht="0.75" customHeight="1" thickBot="1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hidden="1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 ht="9.75" customHeight="1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คณะวิศวกรรมศาสตร์</v>
      </c>
      <c r="B35" s="160"/>
      <c r="C35" s="160"/>
      <c r="D35" s="161"/>
      <c r="E35" s="162" t="s">
        <v>3</v>
      </c>
      <c r="F35" s="162"/>
      <c r="G35" s="162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50" t="s">
        <v>4</v>
      </c>
      <c r="F36" s="150"/>
      <c r="G36" s="150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+D103+D133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+D109+D139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 t="shared" ref="D52:K53" si="22">+D113+D143</f>
        <v>0</v>
      </c>
      <c r="E52" s="25">
        <f t="shared" si="22"/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si="22"/>
        <v>0</v>
      </c>
      <c r="E53" s="25">
        <f t="shared" si="22"/>
        <v>0</v>
      </c>
      <c r="F53" s="25">
        <f t="shared" si="22"/>
        <v>0</v>
      </c>
      <c r="G53" s="25">
        <f t="shared" si="22"/>
        <v>0</v>
      </c>
      <c r="H53" s="25">
        <f t="shared" si="22"/>
        <v>0</v>
      </c>
      <c r="I53" s="25">
        <f t="shared" si="22"/>
        <v>0</v>
      </c>
      <c r="J53" s="25">
        <f t="shared" si="22"/>
        <v>0</v>
      </c>
      <c r="K53" s="25">
        <f t="shared" si="22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3">SUM(D55:D58)</f>
        <v>0</v>
      </c>
      <c r="E54" s="22">
        <f t="shared" si="23"/>
        <v>0</v>
      </c>
      <c r="F54" s="22">
        <f t="shared" si="23"/>
        <v>0</v>
      </c>
      <c r="G54" s="22">
        <f t="shared" si="23"/>
        <v>0</v>
      </c>
      <c r="H54" s="22">
        <f t="shared" si="23"/>
        <v>0</v>
      </c>
      <c r="I54" s="22">
        <f t="shared" si="23"/>
        <v>0</v>
      </c>
      <c r="J54" s="22">
        <f t="shared" si="23"/>
        <v>0</v>
      </c>
      <c r="K54" s="22">
        <f t="shared" si="23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4">+D116+D146</f>
        <v>0</v>
      </c>
      <c r="E55" s="25">
        <f t="shared" si="24"/>
        <v>0</v>
      </c>
      <c r="F55" s="25">
        <f t="shared" si="24"/>
        <v>0</v>
      </c>
      <c r="G55" s="25">
        <f t="shared" si="24"/>
        <v>0</v>
      </c>
      <c r="H55" s="25">
        <f t="shared" si="24"/>
        <v>0</v>
      </c>
      <c r="I55" s="25">
        <f t="shared" si="24"/>
        <v>0</v>
      </c>
      <c r="J55" s="25">
        <f t="shared" si="24"/>
        <v>0</v>
      </c>
      <c r="K55" s="25">
        <f t="shared" si="24"/>
        <v>0</v>
      </c>
      <c r="L55" s="37" t="str">
        <f t="shared" si="16"/>
        <v/>
      </c>
      <c r="N55" s="31"/>
      <c r="O55" s="35"/>
    </row>
    <row r="56" spans="1:15" ht="6" customHeight="1" thickBot="1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4"/>
        <v>0</v>
      </c>
      <c r="E56" s="25">
        <f t="shared" si="24"/>
        <v>0</v>
      </c>
      <c r="F56" s="25">
        <f t="shared" si="24"/>
        <v>0</v>
      </c>
      <c r="G56" s="25">
        <f t="shared" si="24"/>
        <v>0</v>
      </c>
      <c r="H56" s="25">
        <f t="shared" si="24"/>
        <v>0</v>
      </c>
      <c r="I56" s="25">
        <f t="shared" si="24"/>
        <v>0</v>
      </c>
      <c r="J56" s="25">
        <f t="shared" si="24"/>
        <v>0</v>
      </c>
      <c r="K56" s="25">
        <f t="shared" si="24"/>
        <v>0</v>
      </c>
      <c r="L56" s="37" t="str">
        <f t="shared" si="16"/>
        <v/>
      </c>
      <c r="N56" s="31"/>
      <c r="O56" s="35"/>
    </row>
    <row r="57" spans="1:15" ht="19.5" hidden="1" thickBot="1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4"/>
        <v>0</v>
      </c>
      <c r="E57" s="25">
        <f t="shared" si="24"/>
        <v>0</v>
      </c>
      <c r="F57" s="25">
        <f t="shared" si="24"/>
        <v>0</v>
      </c>
      <c r="G57" s="25">
        <f t="shared" si="24"/>
        <v>0</v>
      </c>
      <c r="H57" s="25">
        <f t="shared" si="24"/>
        <v>0</v>
      </c>
      <c r="I57" s="25">
        <f t="shared" si="24"/>
        <v>0</v>
      </c>
      <c r="J57" s="25">
        <f t="shared" si="24"/>
        <v>0</v>
      </c>
      <c r="K57" s="25">
        <f t="shared" si="24"/>
        <v>0</v>
      </c>
      <c r="L57" s="37" t="str">
        <f t="shared" si="16"/>
        <v/>
      </c>
      <c r="N57" s="31"/>
      <c r="O57" s="35"/>
    </row>
    <row r="58" spans="1:15" ht="19.5" hidden="1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4"/>
        <v>0</v>
      </c>
      <c r="E58" s="25">
        <f t="shared" si="24"/>
        <v>0</v>
      </c>
      <c r="F58" s="25">
        <f t="shared" si="24"/>
        <v>0</v>
      </c>
      <c r="G58" s="25">
        <f t="shared" si="24"/>
        <v>0</v>
      </c>
      <c r="H58" s="25">
        <f t="shared" si="24"/>
        <v>0</v>
      </c>
      <c r="I58" s="25">
        <f t="shared" si="24"/>
        <v>0</v>
      </c>
      <c r="J58" s="25">
        <f t="shared" si="24"/>
        <v>0</v>
      </c>
      <c r="K58" s="25">
        <f t="shared" si="24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25">+B46+B41</f>
        <v>0</v>
      </c>
      <c r="C59" s="30">
        <f t="shared" si="25"/>
        <v>0</v>
      </c>
      <c r="D59" s="30">
        <f t="shared" si="25"/>
        <v>0</v>
      </c>
      <c r="E59" s="30">
        <f t="shared" si="25"/>
        <v>0</v>
      </c>
      <c r="F59" s="30">
        <f t="shared" si="25"/>
        <v>0</v>
      </c>
      <c r="G59" s="30">
        <f t="shared" si="25"/>
        <v>0</v>
      </c>
      <c r="H59" s="30">
        <f t="shared" si="25"/>
        <v>0</v>
      </c>
      <c r="I59" s="30">
        <f t="shared" si="25"/>
        <v>0</v>
      </c>
      <c r="J59" s="30">
        <f t="shared" si="25"/>
        <v>0</v>
      </c>
      <c r="K59" s="30">
        <f t="shared" si="25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tr">
        <f>+A35</f>
        <v>หน่วยงาน : คณะวิศวกรรมศาสตร์</v>
      </c>
      <c r="B65" s="160"/>
      <c r="C65" s="160"/>
      <c r="D65" s="161"/>
      <c r="E65" s="162" t="s">
        <v>3</v>
      </c>
      <c r="F65" s="162"/>
      <c r="G65" s="162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50" t="s">
        <v>4</v>
      </c>
      <c r="F66" s="150"/>
      <c r="G66" s="150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26">+D71+F71+H71+J71</f>
        <v>0</v>
      </c>
      <c r="C71" s="22">
        <f t="shared" si="26"/>
        <v>0</v>
      </c>
      <c r="D71" s="22">
        <f t="shared" ref="D71:K71" si="27">SUM(D72:D74)</f>
        <v>0</v>
      </c>
      <c r="E71" s="22">
        <f t="shared" si="27"/>
        <v>0</v>
      </c>
      <c r="F71" s="22">
        <f t="shared" si="27"/>
        <v>0</v>
      </c>
      <c r="G71" s="22">
        <f t="shared" si="27"/>
        <v>0</v>
      </c>
      <c r="H71" s="22">
        <f t="shared" si="27"/>
        <v>0</v>
      </c>
      <c r="I71" s="22">
        <f t="shared" si="27"/>
        <v>0</v>
      </c>
      <c r="J71" s="22">
        <f t="shared" si="27"/>
        <v>0</v>
      </c>
      <c r="K71" s="22">
        <f t="shared" si="27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26"/>
        <v>0</v>
      </c>
      <c r="C72" s="25">
        <f t="shared" si="26"/>
        <v>0</v>
      </c>
      <c r="D72" s="25">
        <f t="shared" ref="D72:K74" si="28">+D163+D194</f>
        <v>0</v>
      </c>
      <c r="E72" s="25">
        <f t="shared" si="28"/>
        <v>0</v>
      </c>
      <c r="F72" s="25">
        <f t="shared" si="28"/>
        <v>0</v>
      </c>
      <c r="G72" s="25">
        <f t="shared" si="28"/>
        <v>0</v>
      </c>
      <c r="H72" s="25">
        <f t="shared" si="28"/>
        <v>0</v>
      </c>
      <c r="I72" s="25">
        <f t="shared" si="28"/>
        <v>0</v>
      </c>
      <c r="J72" s="25">
        <f t="shared" si="28"/>
        <v>0</v>
      </c>
      <c r="K72" s="25">
        <f t="shared" si="28"/>
        <v>0</v>
      </c>
      <c r="L72" s="37" t="str">
        <f t="shared" ref="L72:L89" si="29">IF(C72&gt;0,FIXED(C72/B72*100,2),"")</f>
        <v/>
      </c>
      <c r="N72" s="31"/>
      <c r="O72" s="35"/>
    </row>
    <row r="73" spans="1:15">
      <c r="A73" s="24" t="s">
        <v>18</v>
      </c>
      <c r="B73" s="25">
        <f t="shared" si="26"/>
        <v>0</v>
      </c>
      <c r="C73" s="25">
        <f t="shared" si="26"/>
        <v>0</v>
      </c>
      <c r="D73" s="25">
        <f t="shared" si="28"/>
        <v>0</v>
      </c>
      <c r="E73" s="25">
        <f t="shared" si="28"/>
        <v>0</v>
      </c>
      <c r="F73" s="25">
        <f t="shared" si="28"/>
        <v>0</v>
      </c>
      <c r="G73" s="25">
        <f t="shared" si="28"/>
        <v>0</v>
      </c>
      <c r="H73" s="25">
        <f t="shared" si="28"/>
        <v>0</v>
      </c>
      <c r="I73" s="25">
        <f t="shared" si="28"/>
        <v>0</v>
      </c>
      <c r="J73" s="25">
        <f t="shared" si="28"/>
        <v>0</v>
      </c>
      <c r="K73" s="25">
        <f t="shared" si="28"/>
        <v>0</v>
      </c>
      <c r="L73" s="37" t="str">
        <f t="shared" si="29"/>
        <v/>
      </c>
      <c r="N73" s="31"/>
      <c r="O73" s="35"/>
    </row>
    <row r="74" spans="1:15">
      <c r="A74" s="24" t="s">
        <v>140</v>
      </c>
      <c r="B74" s="25">
        <f t="shared" si="26"/>
        <v>0</v>
      </c>
      <c r="C74" s="25">
        <f t="shared" si="26"/>
        <v>0</v>
      </c>
      <c r="D74" s="25">
        <f t="shared" si="28"/>
        <v>0</v>
      </c>
      <c r="E74" s="25">
        <f t="shared" si="28"/>
        <v>0</v>
      </c>
      <c r="F74" s="25">
        <f t="shared" si="28"/>
        <v>0</v>
      </c>
      <c r="G74" s="25">
        <f t="shared" si="28"/>
        <v>0</v>
      </c>
      <c r="H74" s="25">
        <f t="shared" si="28"/>
        <v>0</v>
      </c>
      <c r="I74" s="25">
        <f t="shared" si="28"/>
        <v>0</v>
      </c>
      <c r="J74" s="25">
        <f t="shared" si="28"/>
        <v>0</v>
      </c>
      <c r="K74" s="25">
        <f t="shared" si="28"/>
        <v>0</v>
      </c>
      <c r="L74" s="37" t="str">
        <f t="shared" si="29"/>
        <v/>
      </c>
      <c r="N74" s="31"/>
      <c r="O74" s="35"/>
    </row>
    <row r="75" spans="1:15">
      <c r="A75" s="21" t="s">
        <v>19</v>
      </c>
      <c r="B75" s="22">
        <f t="shared" si="26"/>
        <v>0</v>
      </c>
      <c r="C75" s="22">
        <f t="shared" si="26"/>
        <v>0</v>
      </c>
      <c r="D75" s="22">
        <f t="shared" ref="D75:K75" si="30">+D76</f>
        <v>0</v>
      </c>
      <c r="E75" s="22">
        <f t="shared" si="30"/>
        <v>0</v>
      </c>
      <c r="F75" s="22">
        <f t="shared" si="30"/>
        <v>0</v>
      </c>
      <c r="G75" s="22">
        <f t="shared" si="30"/>
        <v>0</v>
      </c>
      <c r="H75" s="22">
        <f t="shared" si="30"/>
        <v>0</v>
      </c>
      <c r="I75" s="22">
        <f t="shared" si="30"/>
        <v>0</v>
      </c>
      <c r="J75" s="22">
        <f t="shared" si="30"/>
        <v>0</v>
      </c>
      <c r="K75" s="22">
        <f t="shared" si="30"/>
        <v>0</v>
      </c>
      <c r="L75" s="23" t="str">
        <f t="shared" si="29"/>
        <v/>
      </c>
      <c r="N75" s="31"/>
      <c r="O75" s="35"/>
    </row>
    <row r="76" spans="1:15">
      <c r="A76" s="21" t="s">
        <v>20</v>
      </c>
      <c r="B76" s="22">
        <f t="shared" si="26"/>
        <v>0</v>
      </c>
      <c r="C76" s="22">
        <f t="shared" si="26"/>
        <v>0</v>
      </c>
      <c r="D76" s="22">
        <f t="shared" ref="D76:K76" si="31">+D77+D80+D81+D84</f>
        <v>0</v>
      </c>
      <c r="E76" s="22">
        <f t="shared" si="31"/>
        <v>0</v>
      </c>
      <c r="F76" s="22">
        <f t="shared" si="31"/>
        <v>0</v>
      </c>
      <c r="G76" s="22">
        <f t="shared" si="31"/>
        <v>0</v>
      </c>
      <c r="H76" s="22">
        <f t="shared" si="31"/>
        <v>0</v>
      </c>
      <c r="I76" s="22">
        <f t="shared" si="31"/>
        <v>0</v>
      </c>
      <c r="J76" s="22">
        <f t="shared" si="31"/>
        <v>0</v>
      </c>
      <c r="K76" s="22">
        <f t="shared" si="31"/>
        <v>0</v>
      </c>
      <c r="L76" s="23" t="str">
        <f t="shared" si="29"/>
        <v/>
      </c>
      <c r="N76" s="31"/>
      <c r="O76" s="35"/>
    </row>
    <row r="77" spans="1:15">
      <c r="A77" s="21" t="s">
        <v>21</v>
      </c>
      <c r="B77" s="22">
        <f t="shared" si="26"/>
        <v>0</v>
      </c>
      <c r="C77" s="22">
        <f t="shared" si="26"/>
        <v>0</v>
      </c>
      <c r="D77" s="22">
        <f t="shared" ref="D77:K77" si="32">+D78+D79</f>
        <v>0</v>
      </c>
      <c r="E77" s="22">
        <f t="shared" si="32"/>
        <v>0</v>
      </c>
      <c r="F77" s="22">
        <f t="shared" si="32"/>
        <v>0</v>
      </c>
      <c r="G77" s="22">
        <f t="shared" si="32"/>
        <v>0</v>
      </c>
      <c r="H77" s="22">
        <f t="shared" si="32"/>
        <v>0</v>
      </c>
      <c r="I77" s="22">
        <f t="shared" si="32"/>
        <v>0</v>
      </c>
      <c r="J77" s="22">
        <f t="shared" si="32"/>
        <v>0</v>
      </c>
      <c r="K77" s="22">
        <f t="shared" si="32"/>
        <v>0</v>
      </c>
      <c r="L77" s="23" t="str">
        <f t="shared" si="29"/>
        <v/>
      </c>
      <c r="N77" s="31"/>
      <c r="O77" s="35"/>
    </row>
    <row r="78" spans="1:15">
      <c r="A78" s="24" t="s">
        <v>22</v>
      </c>
      <c r="B78" s="25">
        <f t="shared" si="26"/>
        <v>0</v>
      </c>
      <c r="C78" s="25">
        <f t="shared" si="26"/>
        <v>0</v>
      </c>
      <c r="D78" s="25">
        <f t="shared" ref="D78:K80" si="33">+D169+D200</f>
        <v>0</v>
      </c>
      <c r="E78" s="25">
        <f t="shared" si="33"/>
        <v>0</v>
      </c>
      <c r="F78" s="25">
        <f t="shared" si="33"/>
        <v>0</v>
      </c>
      <c r="G78" s="25">
        <f t="shared" si="33"/>
        <v>0</v>
      </c>
      <c r="H78" s="25">
        <f t="shared" si="33"/>
        <v>0</v>
      </c>
      <c r="I78" s="25">
        <f t="shared" si="33"/>
        <v>0</v>
      </c>
      <c r="J78" s="25">
        <f t="shared" si="33"/>
        <v>0</v>
      </c>
      <c r="K78" s="25">
        <f t="shared" si="33"/>
        <v>0</v>
      </c>
      <c r="L78" s="37" t="str">
        <f t="shared" si="29"/>
        <v/>
      </c>
      <c r="N78" s="31"/>
      <c r="O78" s="35"/>
    </row>
    <row r="79" spans="1:15">
      <c r="A79" s="26" t="s">
        <v>23</v>
      </c>
      <c r="B79" s="25">
        <f t="shared" si="26"/>
        <v>0</v>
      </c>
      <c r="C79" s="25">
        <f t="shared" si="26"/>
        <v>0</v>
      </c>
      <c r="D79" s="25">
        <f t="shared" si="33"/>
        <v>0</v>
      </c>
      <c r="E79" s="25">
        <f t="shared" si="33"/>
        <v>0</v>
      </c>
      <c r="F79" s="25">
        <f t="shared" si="33"/>
        <v>0</v>
      </c>
      <c r="G79" s="25">
        <f t="shared" si="33"/>
        <v>0</v>
      </c>
      <c r="H79" s="25">
        <f t="shared" si="33"/>
        <v>0</v>
      </c>
      <c r="I79" s="25">
        <f t="shared" si="33"/>
        <v>0</v>
      </c>
      <c r="J79" s="25">
        <f t="shared" si="33"/>
        <v>0</v>
      </c>
      <c r="K79" s="25">
        <f t="shared" si="33"/>
        <v>0</v>
      </c>
      <c r="L79" s="37" t="str">
        <f t="shared" si="29"/>
        <v/>
      </c>
      <c r="N79" s="31"/>
      <c r="O79" s="35"/>
    </row>
    <row r="80" spans="1:15">
      <c r="A80" s="24" t="s">
        <v>141</v>
      </c>
      <c r="B80" s="25">
        <f t="shared" si="26"/>
        <v>0</v>
      </c>
      <c r="C80" s="25">
        <f t="shared" si="26"/>
        <v>0</v>
      </c>
      <c r="D80" s="25">
        <f t="shared" si="33"/>
        <v>0</v>
      </c>
      <c r="E80" s="25">
        <f t="shared" si="33"/>
        <v>0</v>
      </c>
      <c r="F80" s="25">
        <f t="shared" si="33"/>
        <v>0</v>
      </c>
      <c r="G80" s="25">
        <f t="shared" si="33"/>
        <v>0</v>
      </c>
      <c r="H80" s="25">
        <f t="shared" si="33"/>
        <v>0</v>
      </c>
      <c r="I80" s="25">
        <f t="shared" si="33"/>
        <v>0</v>
      </c>
      <c r="J80" s="25">
        <f t="shared" si="33"/>
        <v>0</v>
      </c>
      <c r="K80" s="25">
        <f t="shared" si="33"/>
        <v>0</v>
      </c>
      <c r="L80" s="37" t="str">
        <f t="shared" si="29"/>
        <v/>
      </c>
      <c r="N80" s="31"/>
      <c r="O80" s="35"/>
    </row>
    <row r="81" spans="1:15">
      <c r="A81" s="21" t="s">
        <v>24</v>
      </c>
      <c r="B81" s="22">
        <f t="shared" si="26"/>
        <v>0</v>
      </c>
      <c r="C81" s="22">
        <f t="shared" si="26"/>
        <v>0</v>
      </c>
      <c r="D81" s="22">
        <f t="shared" ref="D81:K81" si="34">+D82+D83</f>
        <v>0</v>
      </c>
      <c r="E81" s="22">
        <f t="shared" si="34"/>
        <v>0</v>
      </c>
      <c r="F81" s="22">
        <f t="shared" si="34"/>
        <v>0</v>
      </c>
      <c r="G81" s="22">
        <f t="shared" si="34"/>
        <v>0</v>
      </c>
      <c r="H81" s="22">
        <f t="shared" si="34"/>
        <v>0</v>
      </c>
      <c r="I81" s="22">
        <f t="shared" si="34"/>
        <v>0</v>
      </c>
      <c r="J81" s="22">
        <f t="shared" si="34"/>
        <v>0</v>
      </c>
      <c r="K81" s="22">
        <f t="shared" si="34"/>
        <v>0</v>
      </c>
      <c r="L81" s="23" t="str">
        <f t="shared" si="29"/>
        <v/>
      </c>
      <c r="N81" s="31"/>
      <c r="O81" s="35"/>
    </row>
    <row r="82" spans="1:15">
      <c r="A82" s="28" t="s">
        <v>25</v>
      </c>
      <c r="B82" s="25">
        <f t="shared" si="26"/>
        <v>0</v>
      </c>
      <c r="C82" s="25">
        <f t="shared" si="26"/>
        <v>0</v>
      </c>
      <c r="D82" s="25">
        <f t="shared" ref="D82:K83" si="35">+D173+D204</f>
        <v>0</v>
      </c>
      <c r="E82" s="25">
        <f t="shared" si="35"/>
        <v>0</v>
      </c>
      <c r="F82" s="25">
        <f t="shared" si="35"/>
        <v>0</v>
      </c>
      <c r="G82" s="25">
        <f t="shared" si="35"/>
        <v>0</v>
      </c>
      <c r="H82" s="25">
        <f t="shared" si="35"/>
        <v>0</v>
      </c>
      <c r="I82" s="25">
        <f t="shared" si="35"/>
        <v>0</v>
      </c>
      <c r="J82" s="25">
        <f t="shared" si="35"/>
        <v>0</v>
      </c>
      <c r="K82" s="25">
        <f t="shared" si="35"/>
        <v>0</v>
      </c>
      <c r="L82" s="37" t="str">
        <f t="shared" si="29"/>
        <v/>
      </c>
      <c r="N82" s="31"/>
      <c r="O82" s="35"/>
    </row>
    <row r="83" spans="1:15">
      <c r="A83" s="28" t="s">
        <v>26</v>
      </c>
      <c r="B83" s="25">
        <f t="shared" si="26"/>
        <v>0</v>
      </c>
      <c r="C83" s="25">
        <f t="shared" si="26"/>
        <v>0</v>
      </c>
      <c r="D83" s="25">
        <f t="shared" si="35"/>
        <v>0</v>
      </c>
      <c r="E83" s="25">
        <f t="shared" si="35"/>
        <v>0</v>
      </c>
      <c r="F83" s="25">
        <f t="shared" si="35"/>
        <v>0</v>
      </c>
      <c r="G83" s="25">
        <f t="shared" si="35"/>
        <v>0</v>
      </c>
      <c r="H83" s="25">
        <f t="shared" si="35"/>
        <v>0</v>
      </c>
      <c r="I83" s="25">
        <f t="shared" si="35"/>
        <v>0</v>
      </c>
      <c r="J83" s="25">
        <f t="shared" si="35"/>
        <v>0</v>
      </c>
      <c r="K83" s="25">
        <f t="shared" si="35"/>
        <v>0</v>
      </c>
      <c r="L83" s="37" t="str">
        <f t="shared" si="29"/>
        <v/>
      </c>
      <c r="N83" s="31"/>
      <c r="O83" s="35"/>
    </row>
    <row r="84" spans="1:15">
      <c r="A84" s="21" t="s">
        <v>27</v>
      </c>
      <c r="B84" s="22">
        <f t="shared" si="26"/>
        <v>0</v>
      </c>
      <c r="C84" s="22">
        <f t="shared" si="26"/>
        <v>0</v>
      </c>
      <c r="D84" s="22">
        <f t="shared" ref="D84:K84" si="36">SUM(D85:D88)</f>
        <v>0</v>
      </c>
      <c r="E84" s="22">
        <f t="shared" si="36"/>
        <v>0</v>
      </c>
      <c r="F84" s="22">
        <f t="shared" si="36"/>
        <v>0</v>
      </c>
      <c r="G84" s="22">
        <f t="shared" si="36"/>
        <v>0</v>
      </c>
      <c r="H84" s="22">
        <f t="shared" si="36"/>
        <v>0</v>
      </c>
      <c r="I84" s="22">
        <f t="shared" si="36"/>
        <v>0</v>
      </c>
      <c r="J84" s="22">
        <f t="shared" si="36"/>
        <v>0</v>
      </c>
      <c r="K84" s="22">
        <f t="shared" si="36"/>
        <v>0</v>
      </c>
      <c r="L84" s="23" t="str">
        <f t="shared" si="29"/>
        <v/>
      </c>
      <c r="N84" s="31"/>
      <c r="O84" s="35"/>
    </row>
    <row r="85" spans="1:15" ht="37.5">
      <c r="A85" s="51" t="str">
        <f>+A25</f>
        <v xml:space="preserve">     2.4.1เตรียมความพร้อมสู่ประชาคมอาเซี่ยน</v>
      </c>
      <c r="B85" s="68">
        <f t="shared" si="26"/>
        <v>0</v>
      </c>
      <c r="C85" s="68">
        <f t="shared" si="26"/>
        <v>0</v>
      </c>
      <c r="D85" s="68">
        <f t="shared" ref="D85:K88" si="37">+D176+D207</f>
        <v>0</v>
      </c>
      <c r="E85" s="68">
        <f t="shared" si="37"/>
        <v>0</v>
      </c>
      <c r="F85" s="68">
        <f t="shared" si="37"/>
        <v>0</v>
      </c>
      <c r="G85" s="68">
        <f t="shared" si="37"/>
        <v>0</v>
      </c>
      <c r="H85" s="68">
        <f t="shared" si="37"/>
        <v>0</v>
      </c>
      <c r="I85" s="68">
        <f t="shared" si="37"/>
        <v>0</v>
      </c>
      <c r="J85" s="68">
        <f t="shared" si="37"/>
        <v>0</v>
      </c>
      <c r="K85" s="68">
        <f t="shared" si="37"/>
        <v>0</v>
      </c>
      <c r="L85" s="69" t="str">
        <f t="shared" si="29"/>
        <v/>
      </c>
      <c r="N85" s="31"/>
      <c r="O85" s="35"/>
    </row>
    <row r="86" spans="1:15" ht="2.25" customHeight="1" thickBot="1">
      <c r="A86" s="28" t="s">
        <v>29</v>
      </c>
      <c r="B86" s="25">
        <f t="shared" si="26"/>
        <v>0</v>
      </c>
      <c r="C86" s="25">
        <f t="shared" si="26"/>
        <v>0</v>
      </c>
      <c r="D86" s="25">
        <f t="shared" si="37"/>
        <v>0</v>
      </c>
      <c r="E86" s="25">
        <f t="shared" si="37"/>
        <v>0</v>
      </c>
      <c r="F86" s="25">
        <f t="shared" si="37"/>
        <v>0</v>
      </c>
      <c r="G86" s="25">
        <f t="shared" si="37"/>
        <v>0</v>
      </c>
      <c r="H86" s="25">
        <f t="shared" si="37"/>
        <v>0</v>
      </c>
      <c r="I86" s="25">
        <f t="shared" si="37"/>
        <v>0</v>
      </c>
      <c r="J86" s="25">
        <f t="shared" si="37"/>
        <v>0</v>
      </c>
      <c r="K86" s="25">
        <f t="shared" si="37"/>
        <v>0</v>
      </c>
      <c r="L86" s="37" t="str">
        <f t="shared" si="29"/>
        <v/>
      </c>
      <c r="N86" s="31"/>
      <c r="O86" s="35"/>
    </row>
    <row r="87" spans="1:15" ht="3.75" hidden="1" customHeight="1" thickBot="1">
      <c r="A87" s="28" t="s">
        <v>30</v>
      </c>
      <c r="B87" s="25">
        <f t="shared" si="26"/>
        <v>0</v>
      </c>
      <c r="C87" s="25">
        <f t="shared" si="26"/>
        <v>0</v>
      </c>
      <c r="D87" s="25">
        <f t="shared" si="37"/>
        <v>0</v>
      </c>
      <c r="E87" s="25">
        <f t="shared" si="37"/>
        <v>0</v>
      </c>
      <c r="F87" s="25">
        <f t="shared" si="37"/>
        <v>0</v>
      </c>
      <c r="G87" s="25">
        <f t="shared" si="37"/>
        <v>0</v>
      </c>
      <c r="H87" s="25">
        <f t="shared" si="37"/>
        <v>0</v>
      </c>
      <c r="I87" s="25">
        <f t="shared" si="37"/>
        <v>0</v>
      </c>
      <c r="J87" s="25">
        <f t="shared" si="37"/>
        <v>0</v>
      </c>
      <c r="K87" s="25">
        <f t="shared" si="37"/>
        <v>0</v>
      </c>
      <c r="L87" s="37" t="str">
        <f t="shared" si="29"/>
        <v/>
      </c>
      <c r="N87" s="31"/>
      <c r="O87" s="35"/>
    </row>
    <row r="88" spans="1:15" ht="19.5" hidden="1" thickBot="1">
      <c r="A88" s="28" t="s">
        <v>31</v>
      </c>
      <c r="B88" s="25">
        <f t="shared" si="26"/>
        <v>0</v>
      </c>
      <c r="C88" s="25">
        <f t="shared" si="26"/>
        <v>0</v>
      </c>
      <c r="D88" s="25">
        <f t="shared" si="37"/>
        <v>0</v>
      </c>
      <c r="E88" s="25">
        <f t="shared" si="37"/>
        <v>0</v>
      </c>
      <c r="F88" s="25">
        <f t="shared" si="37"/>
        <v>0</v>
      </c>
      <c r="G88" s="25">
        <f t="shared" si="37"/>
        <v>0</v>
      </c>
      <c r="H88" s="25">
        <f t="shared" si="37"/>
        <v>0</v>
      </c>
      <c r="I88" s="25">
        <f t="shared" si="37"/>
        <v>0</v>
      </c>
      <c r="J88" s="25">
        <f t="shared" si="37"/>
        <v>0</v>
      </c>
      <c r="K88" s="25">
        <f t="shared" si="37"/>
        <v>0</v>
      </c>
      <c r="L88" s="38" t="str">
        <f t="shared" si="29"/>
        <v/>
      </c>
      <c r="N88" s="31"/>
      <c r="O88" s="35"/>
    </row>
    <row r="89" spans="1:15">
      <c r="A89" s="29" t="s">
        <v>32</v>
      </c>
      <c r="B89" s="30">
        <f t="shared" ref="B89:K89" si="38">+B76+B71</f>
        <v>0</v>
      </c>
      <c r="C89" s="30">
        <f t="shared" si="38"/>
        <v>0</v>
      </c>
      <c r="D89" s="30">
        <f t="shared" si="38"/>
        <v>0</v>
      </c>
      <c r="E89" s="30">
        <f t="shared" si="38"/>
        <v>0</v>
      </c>
      <c r="F89" s="30">
        <f t="shared" si="38"/>
        <v>0</v>
      </c>
      <c r="G89" s="30">
        <f t="shared" si="38"/>
        <v>0</v>
      </c>
      <c r="H89" s="30">
        <f t="shared" si="38"/>
        <v>0</v>
      </c>
      <c r="I89" s="30">
        <f t="shared" si="38"/>
        <v>0</v>
      </c>
      <c r="J89" s="30">
        <f t="shared" si="38"/>
        <v>0</v>
      </c>
      <c r="K89" s="30">
        <f t="shared" si="38"/>
        <v>0</v>
      </c>
      <c r="L89" s="39" t="str">
        <f t="shared" si="29"/>
        <v/>
      </c>
      <c r="N89" s="31"/>
      <c r="O89" s="35"/>
    </row>
    <row r="90" spans="1:15">
      <c r="N90" s="31"/>
      <c r="O90" s="35"/>
    </row>
    <row r="91" spans="1:15" ht="6" customHeight="1">
      <c r="N91" s="31"/>
      <c r="O91" s="35"/>
    </row>
    <row r="92" spans="1:15">
      <c r="A92" s="1"/>
      <c r="B92" s="1"/>
      <c r="C92" s="1"/>
      <c r="D92" s="1"/>
      <c r="E92" s="1"/>
      <c r="F92" s="1"/>
      <c r="G92" s="1"/>
      <c r="H92" s="1"/>
      <c r="I92" s="1"/>
      <c r="J92" s="2"/>
      <c r="K92" s="153" t="s">
        <v>0</v>
      </c>
      <c r="L92" s="153"/>
      <c r="N92" s="31"/>
      <c r="O92" s="35"/>
    </row>
    <row r="93" spans="1:15">
      <c r="A93" s="154" t="s">
        <v>142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N93" s="31"/>
      <c r="O93" s="35"/>
    </row>
    <row r="94" spans="1:15">
      <c r="A94" s="3"/>
      <c r="B94" s="3"/>
      <c r="C94" s="3"/>
      <c r="D94" s="3"/>
      <c r="E94" s="3"/>
      <c r="F94" s="3"/>
      <c r="G94" s="3"/>
      <c r="H94" s="3"/>
      <c r="I94" s="3"/>
      <c r="J94" s="3"/>
      <c r="K94" s="155" t="s">
        <v>1</v>
      </c>
      <c r="L94" s="155"/>
      <c r="N94" s="31"/>
      <c r="O94" s="35"/>
    </row>
    <row r="95" spans="1:15">
      <c r="A95" s="156" t="str">
        <f>+A125</f>
        <v>แผนงาน : บริหารการศึกษา</v>
      </c>
      <c r="B95" s="156"/>
      <c r="C95" s="156"/>
      <c r="D95" s="156"/>
      <c r="E95" s="157" t="s">
        <v>2</v>
      </c>
      <c r="F95" s="157"/>
      <c r="G95" s="157"/>
      <c r="H95" s="157"/>
      <c r="I95" s="157"/>
      <c r="J95" s="157"/>
      <c r="K95" s="157"/>
      <c r="L95" s="158"/>
      <c r="N95" s="31"/>
      <c r="O95" s="35"/>
    </row>
    <row r="96" spans="1:15">
      <c r="A96" s="159" t="str">
        <f>+A65</f>
        <v>หน่วยงาน : คณะวิศวกรรมศาสตร์</v>
      </c>
      <c r="B96" s="160"/>
      <c r="C96" s="160"/>
      <c r="D96" s="161"/>
      <c r="E96" s="162" t="s">
        <v>3</v>
      </c>
      <c r="F96" s="162"/>
      <c r="G96" s="162"/>
      <c r="H96" s="4"/>
      <c r="I96" s="4"/>
      <c r="J96" s="4"/>
      <c r="K96" s="4"/>
      <c r="L96" s="5"/>
      <c r="N96" s="31"/>
      <c r="O96" s="35"/>
    </row>
    <row r="97" spans="1:15">
      <c r="A97" s="6" t="s">
        <v>38</v>
      </c>
      <c r="B97" s="7"/>
      <c r="C97" s="7"/>
      <c r="D97" s="8"/>
      <c r="E97" s="150" t="s">
        <v>4</v>
      </c>
      <c r="F97" s="150"/>
      <c r="G97" s="150"/>
      <c r="H97" s="9"/>
      <c r="I97" s="9"/>
      <c r="J97" s="9"/>
      <c r="K97" s="9"/>
      <c r="L97" s="10"/>
      <c r="N97" s="31"/>
      <c r="O97" s="35"/>
    </row>
    <row r="98" spans="1:15">
      <c r="A98" s="11"/>
      <c r="B98" s="12"/>
      <c r="C98" s="12"/>
      <c r="D98" s="12"/>
      <c r="E98" s="13"/>
      <c r="F98" s="13"/>
      <c r="G98" s="13"/>
      <c r="H98" s="14"/>
      <c r="I98" s="14"/>
      <c r="J98" s="14"/>
      <c r="K98" s="14"/>
      <c r="L98" s="15"/>
      <c r="N98" s="31"/>
      <c r="O98" s="35"/>
    </row>
    <row r="99" spans="1:15">
      <c r="A99" s="7" t="s">
        <v>5</v>
      </c>
      <c r="B99" s="7"/>
      <c r="C99" s="7"/>
      <c r="D99" s="7"/>
      <c r="E99" s="9"/>
      <c r="F99" s="9"/>
      <c r="G99" s="9"/>
      <c r="H99" s="9"/>
      <c r="I99" s="9"/>
      <c r="J99" s="9"/>
      <c r="K99" s="9"/>
      <c r="L99" s="9"/>
      <c r="N99" s="31"/>
      <c r="O99" s="35"/>
    </row>
    <row r="100" spans="1:15">
      <c r="A100" s="16" t="s">
        <v>6</v>
      </c>
      <c r="B100" s="151" t="s">
        <v>7</v>
      </c>
      <c r="C100" s="152"/>
      <c r="D100" s="151" t="s">
        <v>8</v>
      </c>
      <c r="E100" s="152"/>
      <c r="F100" s="151" t="s">
        <v>9</v>
      </c>
      <c r="G100" s="152"/>
      <c r="H100" s="151" t="s">
        <v>10</v>
      </c>
      <c r="I100" s="152"/>
      <c r="J100" s="151" t="s">
        <v>11</v>
      </c>
      <c r="K100" s="152"/>
      <c r="L100" s="17" t="s">
        <v>12</v>
      </c>
      <c r="N100" s="31"/>
      <c r="O100" s="35"/>
    </row>
    <row r="101" spans="1:15">
      <c r="A101" s="18"/>
      <c r="B101" s="19" t="s">
        <v>13</v>
      </c>
      <c r="C101" s="19" t="s">
        <v>14</v>
      </c>
      <c r="D101" s="19" t="s">
        <v>13</v>
      </c>
      <c r="E101" s="19" t="s">
        <v>14</v>
      </c>
      <c r="F101" s="19" t="s">
        <v>13</v>
      </c>
      <c r="G101" s="19" t="s">
        <v>14</v>
      </c>
      <c r="H101" s="19" t="s">
        <v>13</v>
      </c>
      <c r="I101" s="19" t="s">
        <v>14</v>
      </c>
      <c r="J101" s="19" t="s">
        <v>13</v>
      </c>
      <c r="K101" s="19" t="s">
        <v>14</v>
      </c>
      <c r="L101" s="20" t="s">
        <v>15</v>
      </c>
      <c r="N101" s="31"/>
      <c r="O101" s="35"/>
    </row>
    <row r="102" spans="1:15">
      <c r="A102" s="21" t="s">
        <v>16</v>
      </c>
      <c r="B102" s="22">
        <f>+D102+F102+H102+J102</f>
        <v>0</v>
      </c>
      <c r="C102" s="22">
        <f>+E102+G102+I102+K102</f>
        <v>0</v>
      </c>
      <c r="D102" s="22">
        <f t="shared" ref="D102:K102" si="39">SUM(D103:D105)</f>
        <v>0</v>
      </c>
      <c r="E102" s="22">
        <f t="shared" si="39"/>
        <v>0</v>
      </c>
      <c r="F102" s="22">
        <f t="shared" si="39"/>
        <v>0</v>
      </c>
      <c r="G102" s="22">
        <f t="shared" si="39"/>
        <v>0</v>
      </c>
      <c r="H102" s="22">
        <f t="shared" si="39"/>
        <v>0</v>
      </c>
      <c r="I102" s="22">
        <f t="shared" si="39"/>
        <v>0</v>
      </c>
      <c r="J102" s="22">
        <f t="shared" si="39"/>
        <v>0</v>
      </c>
      <c r="K102" s="22">
        <f t="shared" si="39"/>
        <v>0</v>
      </c>
      <c r="L102" s="23" t="str">
        <f>IF(C102&gt;0,FIXED(C102/B102*100,2),"")</f>
        <v/>
      </c>
      <c r="N102" s="31"/>
      <c r="O102" s="35"/>
    </row>
    <row r="103" spans="1:15">
      <c r="A103" s="24" t="s">
        <v>17</v>
      </c>
      <c r="B103" s="25">
        <f t="shared" ref="B103:C119" si="40">+D103+F103+H103+J103</f>
        <v>0</v>
      </c>
      <c r="C103" s="25">
        <f t="shared" si="40"/>
        <v>0</v>
      </c>
      <c r="D103" s="25">
        <f t="shared" ref="D103:D105" si="41">+N103/4-(N103*0.001)</f>
        <v>0</v>
      </c>
      <c r="E103" s="25"/>
      <c r="F103" s="25">
        <f t="shared" ref="F103:F105" si="42">+D103</f>
        <v>0</v>
      </c>
      <c r="G103" s="25"/>
      <c r="H103" s="25">
        <f t="shared" ref="H103:H105" si="43">+(N103-D103-F103)/2</f>
        <v>0</v>
      </c>
      <c r="I103" s="25"/>
      <c r="J103" s="25">
        <f t="shared" ref="J103:J105" si="44">+N103-D103-F103-H103</f>
        <v>0</v>
      </c>
      <c r="K103" s="25"/>
      <c r="L103" s="37" t="str">
        <f>IF(C103&gt;0,FIXED(C103/B103*100,2),"")</f>
        <v/>
      </c>
      <c r="N103" s="31"/>
      <c r="O103" s="35"/>
    </row>
    <row r="104" spans="1:15">
      <c r="A104" s="24" t="s">
        <v>18</v>
      </c>
      <c r="B104" s="25">
        <f t="shared" si="40"/>
        <v>0</v>
      </c>
      <c r="C104" s="25">
        <f t="shared" si="40"/>
        <v>0</v>
      </c>
      <c r="D104" s="25">
        <f t="shared" si="41"/>
        <v>0</v>
      </c>
      <c r="E104" s="25"/>
      <c r="F104" s="25">
        <f t="shared" si="42"/>
        <v>0</v>
      </c>
      <c r="G104" s="25"/>
      <c r="H104" s="25">
        <f t="shared" si="43"/>
        <v>0</v>
      </c>
      <c r="I104" s="25"/>
      <c r="J104" s="25">
        <f t="shared" si="44"/>
        <v>0</v>
      </c>
      <c r="K104" s="25"/>
      <c r="L104" s="37" t="str">
        <f>IF(C104&gt;0,FIXED(C104/B104*100,2),"")</f>
        <v/>
      </c>
      <c r="N104" s="31"/>
      <c r="O104" s="35"/>
    </row>
    <row r="105" spans="1:15">
      <c r="A105" s="24" t="s">
        <v>140</v>
      </c>
      <c r="B105" s="25">
        <f t="shared" si="40"/>
        <v>0</v>
      </c>
      <c r="C105" s="25">
        <f t="shared" si="40"/>
        <v>0</v>
      </c>
      <c r="D105" s="25">
        <f t="shared" si="41"/>
        <v>0</v>
      </c>
      <c r="E105" s="25"/>
      <c r="F105" s="25">
        <f t="shared" si="42"/>
        <v>0</v>
      </c>
      <c r="G105" s="25"/>
      <c r="H105" s="25">
        <f t="shared" si="43"/>
        <v>0</v>
      </c>
      <c r="I105" s="25"/>
      <c r="J105" s="25">
        <f t="shared" si="44"/>
        <v>0</v>
      </c>
      <c r="K105" s="25"/>
      <c r="L105" s="37" t="str">
        <f>IF(C105&gt;0,FIXED(C105/B105*100,2),"")</f>
        <v/>
      </c>
      <c r="N105" s="31"/>
      <c r="O105" s="35"/>
    </row>
    <row r="106" spans="1:15">
      <c r="A106" s="21" t="s">
        <v>19</v>
      </c>
      <c r="B106" s="22">
        <f t="shared" si="40"/>
        <v>0</v>
      </c>
      <c r="C106" s="22">
        <f t="shared" si="40"/>
        <v>0</v>
      </c>
      <c r="D106" s="22">
        <f t="shared" ref="D106:K106" si="45">+D107</f>
        <v>0</v>
      </c>
      <c r="E106" s="22">
        <f t="shared" si="45"/>
        <v>0</v>
      </c>
      <c r="F106" s="22">
        <f t="shared" si="45"/>
        <v>0</v>
      </c>
      <c r="G106" s="22">
        <f t="shared" si="45"/>
        <v>0</v>
      </c>
      <c r="H106" s="22">
        <f t="shared" si="45"/>
        <v>0</v>
      </c>
      <c r="I106" s="22">
        <f t="shared" si="45"/>
        <v>0</v>
      </c>
      <c r="J106" s="22">
        <f t="shared" si="45"/>
        <v>0</v>
      </c>
      <c r="K106" s="22">
        <f t="shared" si="45"/>
        <v>0</v>
      </c>
      <c r="L106" s="23" t="str">
        <f t="shared" ref="L106:L120" si="46">IF(C106&gt;0,FIXED(C106/B106*100,2),"")</f>
        <v/>
      </c>
      <c r="N106" s="31"/>
      <c r="O106" s="35"/>
    </row>
    <row r="107" spans="1:15">
      <c r="A107" s="21" t="s">
        <v>20</v>
      </c>
      <c r="B107" s="22">
        <f t="shared" si="40"/>
        <v>0</v>
      </c>
      <c r="C107" s="22">
        <f t="shared" si="40"/>
        <v>0</v>
      </c>
      <c r="D107" s="22">
        <f t="shared" ref="D107:K107" si="47">+D108+D111+D112+D115</f>
        <v>0</v>
      </c>
      <c r="E107" s="22">
        <f t="shared" si="47"/>
        <v>0</v>
      </c>
      <c r="F107" s="22">
        <f t="shared" si="47"/>
        <v>0</v>
      </c>
      <c r="G107" s="22">
        <f t="shared" si="47"/>
        <v>0</v>
      </c>
      <c r="H107" s="22">
        <f t="shared" si="47"/>
        <v>0</v>
      </c>
      <c r="I107" s="22">
        <f t="shared" si="47"/>
        <v>0</v>
      </c>
      <c r="J107" s="22">
        <f t="shared" si="47"/>
        <v>0</v>
      </c>
      <c r="K107" s="22">
        <f t="shared" si="47"/>
        <v>0</v>
      </c>
      <c r="L107" s="23" t="str">
        <f t="shared" si="46"/>
        <v/>
      </c>
      <c r="N107" s="31"/>
      <c r="O107" s="35"/>
    </row>
    <row r="108" spans="1:15">
      <c r="A108" s="21" t="s">
        <v>21</v>
      </c>
      <c r="B108" s="22">
        <f t="shared" si="40"/>
        <v>0</v>
      </c>
      <c r="C108" s="22">
        <f t="shared" si="40"/>
        <v>0</v>
      </c>
      <c r="D108" s="22">
        <f t="shared" ref="D108:K108" si="48">+D109+D110</f>
        <v>0</v>
      </c>
      <c r="E108" s="22">
        <f t="shared" si="48"/>
        <v>0</v>
      </c>
      <c r="F108" s="22">
        <f t="shared" si="48"/>
        <v>0</v>
      </c>
      <c r="G108" s="22">
        <f t="shared" si="48"/>
        <v>0</v>
      </c>
      <c r="H108" s="22">
        <f t="shared" si="48"/>
        <v>0</v>
      </c>
      <c r="I108" s="22">
        <f t="shared" si="48"/>
        <v>0</v>
      </c>
      <c r="J108" s="22">
        <f t="shared" si="48"/>
        <v>0</v>
      </c>
      <c r="K108" s="22">
        <f t="shared" si="48"/>
        <v>0</v>
      </c>
      <c r="L108" s="23" t="str">
        <f t="shared" si="46"/>
        <v/>
      </c>
      <c r="N108" s="31"/>
      <c r="O108" s="35"/>
    </row>
    <row r="109" spans="1:15">
      <c r="A109" s="24" t="s">
        <v>22</v>
      </c>
      <c r="B109" s="25">
        <f t="shared" si="40"/>
        <v>0</v>
      </c>
      <c r="C109" s="25">
        <f t="shared" si="40"/>
        <v>0</v>
      </c>
      <c r="D109" s="25">
        <f>+N109/4-(N109*0.001)</f>
        <v>0</v>
      </c>
      <c r="E109" s="25"/>
      <c r="F109" s="25">
        <f>+D109</f>
        <v>0</v>
      </c>
      <c r="G109" s="25"/>
      <c r="H109" s="25">
        <f>+(N109-D109-F109)/2</f>
        <v>0</v>
      </c>
      <c r="I109" s="25"/>
      <c r="J109" s="25">
        <f>+N109-D109-F109-H109</f>
        <v>0</v>
      </c>
      <c r="K109" s="25"/>
      <c r="L109" s="37" t="str">
        <f t="shared" si="46"/>
        <v/>
      </c>
      <c r="N109" s="31"/>
      <c r="O109" s="35"/>
    </row>
    <row r="110" spans="1:15">
      <c r="A110" s="26" t="s">
        <v>23</v>
      </c>
      <c r="B110" s="25">
        <f t="shared" si="40"/>
        <v>0</v>
      </c>
      <c r="C110" s="25">
        <f t="shared" si="40"/>
        <v>0</v>
      </c>
      <c r="D110" s="25"/>
      <c r="E110" s="25"/>
      <c r="F110" s="25"/>
      <c r="G110" s="25"/>
      <c r="H110" s="25"/>
      <c r="I110" s="25"/>
      <c r="J110" s="25"/>
      <c r="K110" s="27"/>
      <c r="L110" s="37" t="str">
        <f t="shared" si="46"/>
        <v/>
      </c>
      <c r="N110" s="31"/>
      <c r="O110" s="35"/>
    </row>
    <row r="111" spans="1:15">
      <c r="A111" s="24" t="s">
        <v>141</v>
      </c>
      <c r="B111" s="25">
        <f t="shared" si="40"/>
        <v>0</v>
      </c>
      <c r="C111" s="25">
        <f t="shared" si="40"/>
        <v>0</v>
      </c>
      <c r="D111" s="25">
        <f>+N111*0.15</f>
        <v>0</v>
      </c>
      <c r="E111" s="25"/>
      <c r="F111" s="25">
        <f>+N111*0.3</f>
        <v>0</v>
      </c>
      <c r="G111" s="25"/>
      <c r="H111" s="25">
        <f>+N111*0.3</f>
        <v>0</v>
      </c>
      <c r="I111" s="25"/>
      <c r="J111" s="25">
        <f>+N111-D111-F111-H111</f>
        <v>0</v>
      </c>
      <c r="K111" s="25"/>
      <c r="L111" s="37" t="str">
        <f t="shared" si="46"/>
        <v/>
      </c>
      <c r="N111" s="31"/>
      <c r="O111" s="35"/>
    </row>
    <row r="112" spans="1:15">
      <c r="A112" s="21" t="s">
        <v>24</v>
      </c>
      <c r="B112" s="22">
        <f t="shared" si="40"/>
        <v>0</v>
      </c>
      <c r="C112" s="22">
        <f t="shared" si="40"/>
        <v>0</v>
      </c>
      <c r="D112" s="22">
        <f t="shared" ref="D112:K112" si="49">+D113+D114</f>
        <v>0</v>
      </c>
      <c r="E112" s="22">
        <f t="shared" si="49"/>
        <v>0</v>
      </c>
      <c r="F112" s="22">
        <f t="shared" si="49"/>
        <v>0</v>
      </c>
      <c r="G112" s="22">
        <f t="shared" si="49"/>
        <v>0</v>
      </c>
      <c r="H112" s="22">
        <f t="shared" si="49"/>
        <v>0</v>
      </c>
      <c r="I112" s="22">
        <f t="shared" si="49"/>
        <v>0</v>
      </c>
      <c r="J112" s="22">
        <f t="shared" si="49"/>
        <v>0</v>
      </c>
      <c r="K112" s="22">
        <f t="shared" si="49"/>
        <v>0</v>
      </c>
      <c r="L112" s="23" t="str">
        <f t="shared" si="46"/>
        <v/>
      </c>
      <c r="N112" s="31"/>
      <c r="O112" s="35"/>
    </row>
    <row r="113" spans="1:15">
      <c r="A113" s="28" t="s">
        <v>25</v>
      </c>
      <c r="B113" s="25">
        <f t="shared" si="40"/>
        <v>0</v>
      </c>
      <c r="C113" s="25">
        <f t="shared" si="40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6"/>
        <v/>
      </c>
      <c r="N113" s="31"/>
      <c r="O113" s="35"/>
    </row>
    <row r="114" spans="1:15">
      <c r="A114" s="28" t="s">
        <v>26</v>
      </c>
      <c r="B114" s="25">
        <f t="shared" si="40"/>
        <v>0</v>
      </c>
      <c r="C114" s="25">
        <f t="shared" si="40"/>
        <v>0</v>
      </c>
      <c r="D114" s="27"/>
      <c r="E114" s="27"/>
      <c r="F114" s="27"/>
      <c r="G114" s="27"/>
      <c r="H114" s="27"/>
      <c r="I114" s="27"/>
      <c r="J114" s="27"/>
      <c r="K114" s="27"/>
      <c r="L114" s="37" t="str">
        <f t="shared" si="46"/>
        <v/>
      </c>
      <c r="N114" s="31"/>
      <c r="O114" s="35"/>
    </row>
    <row r="115" spans="1:15">
      <c r="A115" s="21" t="s">
        <v>27</v>
      </c>
      <c r="B115" s="22">
        <f t="shared" si="40"/>
        <v>0</v>
      </c>
      <c r="C115" s="22">
        <f t="shared" si="40"/>
        <v>0</v>
      </c>
      <c r="D115" s="22">
        <f t="shared" ref="D115:K115" si="50">SUM(D116:D119)</f>
        <v>0</v>
      </c>
      <c r="E115" s="22">
        <f t="shared" si="50"/>
        <v>0</v>
      </c>
      <c r="F115" s="22">
        <f t="shared" si="50"/>
        <v>0</v>
      </c>
      <c r="G115" s="22">
        <f t="shared" si="50"/>
        <v>0</v>
      </c>
      <c r="H115" s="22">
        <f t="shared" si="50"/>
        <v>0</v>
      </c>
      <c r="I115" s="22">
        <f t="shared" si="50"/>
        <v>0</v>
      </c>
      <c r="J115" s="22">
        <f t="shared" si="50"/>
        <v>0</v>
      </c>
      <c r="K115" s="22">
        <f t="shared" si="50"/>
        <v>0</v>
      </c>
      <c r="L115" s="23" t="str">
        <f t="shared" si="46"/>
        <v/>
      </c>
      <c r="N115" s="31"/>
      <c r="O115" s="35"/>
    </row>
    <row r="116" spans="1:15">
      <c r="A116" s="28" t="s">
        <v>28</v>
      </c>
      <c r="B116" s="25">
        <f t="shared" si="40"/>
        <v>0</v>
      </c>
      <c r="C116" s="25">
        <f t="shared" si="40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6"/>
        <v/>
      </c>
      <c r="N116" s="31"/>
      <c r="O116" s="35"/>
    </row>
    <row r="117" spans="1:15" ht="6" customHeight="1" thickBot="1">
      <c r="A117" s="28" t="s">
        <v>29</v>
      </c>
      <c r="B117" s="25">
        <f t="shared" si="40"/>
        <v>0</v>
      </c>
      <c r="C117" s="25">
        <f t="shared" si="40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6"/>
        <v/>
      </c>
      <c r="N117" s="31"/>
      <c r="O117" s="35"/>
    </row>
    <row r="118" spans="1:15" ht="19.5" hidden="1" thickBot="1">
      <c r="A118" s="28" t="s">
        <v>30</v>
      </c>
      <c r="B118" s="25">
        <f t="shared" si="40"/>
        <v>0</v>
      </c>
      <c r="C118" s="25">
        <f t="shared" si="40"/>
        <v>0</v>
      </c>
      <c r="D118" s="25"/>
      <c r="E118" s="25"/>
      <c r="F118" s="25"/>
      <c r="G118" s="25"/>
      <c r="H118" s="25"/>
      <c r="I118" s="25"/>
      <c r="J118" s="25"/>
      <c r="K118" s="25"/>
      <c r="L118" s="37" t="str">
        <f t="shared" si="46"/>
        <v/>
      </c>
      <c r="N118" s="31"/>
      <c r="O118" s="35"/>
    </row>
    <row r="119" spans="1:15" ht="19.5" hidden="1" thickBot="1">
      <c r="A119" s="28" t="s">
        <v>31</v>
      </c>
      <c r="B119" s="25">
        <f t="shared" si="40"/>
        <v>0</v>
      </c>
      <c r="C119" s="25">
        <f t="shared" si="40"/>
        <v>0</v>
      </c>
      <c r="D119" s="25"/>
      <c r="E119" s="25"/>
      <c r="F119" s="25"/>
      <c r="G119" s="25"/>
      <c r="H119" s="25"/>
      <c r="I119" s="25"/>
      <c r="J119" s="25"/>
      <c r="K119" s="25"/>
      <c r="L119" s="38" t="str">
        <f t="shared" si="46"/>
        <v/>
      </c>
      <c r="N119" s="31"/>
      <c r="O119" s="35"/>
    </row>
    <row r="120" spans="1:15">
      <c r="A120" s="29" t="s">
        <v>32</v>
      </c>
      <c r="B120" s="30">
        <f>+B107+B102</f>
        <v>0</v>
      </c>
      <c r="C120" s="30">
        <f>+C107+C102</f>
        <v>0</v>
      </c>
      <c r="D120" s="30">
        <f>+D107+D102</f>
        <v>0</v>
      </c>
      <c r="E120" s="30">
        <f t="shared" ref="E120:K120" si="51">+E107+E102</f>
        <v>0</v>
      </c>
      <c r="F120" s="30">
        <f t="shared" si="51"/>
        <v>0</v>
      </c>
      <c r="G120" s="30">
        <f t="shared" si="51"/>
        <v>0</v>
      </c>
      <c r="H120" s="30">
        <f t="shared" si="51"/>
        <v>0</v>
      </c>
      <c r="I120" s="30">
        <f t="shared" si="51"/>
        <v>0</v>
      </c>
      <c r="J120" s="30">
        <f t="shared" si="51"/>
        <v>0</v>
      </c>
      <c r="K120" s="30">
        <f t="shared" si="51"/>
        <v>0</v>
      </c>
      <c r="L120" s="39" t="str">
        <f t="shared" si="46"/>
        <v/>
      </c>
      <c r="N120" s="31"/>
      <c r="O120" s="35"/>
    </row>
    <row r="121" spans="1:15">
      <c r="N121" s="31"/>
      <c r="O121" s="35"/>
    </row>
    <row r="122" spans="1:15">
      <c r="A122" s="1"/>
      <c r="B122" s="1"/>
      <c r="C122" s="1"/>
      <c r="D122" s="1"/>
      <c r="E122" s="1"/>
      <c r="F122" s="1"/>
      <c r="G122" s="1"/>
      <c r="H122" s="1"/>
      <c r="I122" s="1"/>
      <c r="J122" s="2"/>
      <c r="K122" s="153" t="s">
        <v>0</v>
      </c>
      <c r="L122" s="153"/>
      <c r="N122" s="31"/>
      <c r="O122" s="35"/>
    </row>
    <row r="123" spans="1:15">
      <c r="A123" s="154" t="s">
        <v>142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N123" s="31"/>
      <c r="O123" s="35"/>
    </row>
    <row r="124" spans="1: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55" t="s">
        <v>1</v>
      </c>
      <c r="L124" s="155"/>
      <c r="N124" s="31"/>
      <c r="O124" s="35"/>
    </row>
    <row r="125" spans="1:15">
      <c r="A125" s="156" t="str">
        <f>+A34</f>
        <v>แผนงาน : บริหารการศึกษา</v>
      </c>
      <c r="B125" s="156"/>
      <c r="C125" s="156"/>
      <c r="D125" s="156"/>
      <c r="E125" s="157" t="s">
        <v>2</v>
      </c>
      <c r="F125" s="157"/>
      <c r="G125" s="157"/>
      <c r="H125" s="157"/>
      <c r="I125" s="157"/>
      <c r="J125" s="157"/>
      <c r="K125" s="157"/>
      <c r="L125" s="158"/>
      <c r="N125" s="31"/>
      <c r="O125" s="35"/>
    </row>
    <row r="126" spans="1:15">
      <c r="A126" s="159" t="str">
        <f>+A96</f>
        <v>หน่วยงาน : คณะวิศวกรรมศาสตร์</v>
      </c>
      <c r="B126" s="160"/>
      <c r="C126" s="160"/>
      <c r="D126" s="161"/>
      <c r="E126" s="162" t="s">
        <v>3</v>
      </c>
      <c r="F126" s="162"/>
      <c r="G126" s="162"/>
      <c r="H126" s="4"/>
      <c r="I126" s="4"/>
      <c r="J126" s="4"/>
      <c r="K126" s="4"/>
      <c r="L126" s="5"/>
      <c r="N126" s="31"/>
      <c r="O126" s="35"/>
    </row>
    <row r="127" spans="1:15">
      <c r="A127" s="6" t="s">
        <v>39</v>
      </c>
      <c r="B127" s="7"/>
      <c r="C127" s="7"/>
      <c r="D127" s="8"/>
      <c r="E127" s="150" t="s">
        <v>4</v>
      </c>
      <c r="F127" s="150"/>
      <c r="G127" s="150"/>
      <c r="H127" s="9"/>
      <c r="I127" s="9"/>
      <c r="J127" s="9"/>
      <c r="K127" s="9"/>
      <c r="L127" s="10"/>
      <c r="N127" s="31"/>
      <c r="O127" s="35"/>
    </row>
    <row r="128" spans="1:15">
      <c r="A128" s="11"/>
      <c r="B128" s="12"/>
      <c r="C128" s="12"/>
      <c r="D128" s="12"/>
      <c r="E128" s="13"/>
      <c r="F128" s="13"/>
      <c r="G128" s="13"/>
      <c r="H128" s="14"/>
      <c r="I128" s="14"/>
      <c r="J128" s="14"/>
      <c r="K128" s="14"/>
      <c r="L128" s="15"/>
      <c r="N128" s="31"/>
      <c r="O128" s="35"/>
    </row>
    <row r="129" spans="1:15">
      <c r="A129" s="7" t="s">
        <v>5</v>
      </c>
      <c r="B129" s="7"/>
      <c r="C129" s="7"/>
      <c r="D129" s="7"/>
      <c r="E129" s="9"/>
      <c r="F129" s="9"/>
      <c r="G129" s="9"/>
      <c r="H129" s="9"/>
      <c r="I129" s="9"/>
      <c r="J129" s="9"/>
      <c r="K129" s="9"/>
      <c r="L129" s="9"/>
      <c r="N129" s="31"/>
      <c r="O129" s="35"/>
    </row>
    <row r="130" spans="1:15">
      <c r="A130" s="16" t="s">
        <v>6</v>
      </c>
      <c r="B130" s="151" t="s">
        <v>7</v>
      </c>
      <c r="C130" s="152"/>
      <c r="D130" s="151" t="s">
        <v>8</v>
      </c>
      <c r="E130" s="152"/>
      <c r="F130" s="151" t="s">
        <v>9</v>
      </c>
      <c r="G130" s="152"/>
      <c r="H130" s="151" t="s">
        <v>10</v>
      </c>
      <c r="I130" s="152"/>
      <c r="J130" s="151" t="s">
        <v>11</v>
      </c>
      <c r="K130" s="152"/>
      <c r="L130" s="17" t="s">
        <v>12</v>
      </c>
      <c r="N130" s="31"/>
      <c r="O130" s="35"/>
    </row>
    <row r="131" spans="1:15">
      <c r="A131" s="18"/>
      <c r="B131" s="19" t="s">
        <v>13</v>
      </c>
      <c r="C131" s="19" t="s">
        <v>14</v>
      </c>
      <c r="D131" s="19" t="s">
        <v>13</v>
      </c>
      <c r="E131" s="19" t="s">
        <v>14</v>
      </c>
      <c r="F131" s="19" t="s">
        <v>13</v>
      </c>
      <c r="G131" s="19" t="s">
        <v>14</v>
      </c>
      <c r="H131" s="19" t="s">
        <v>13</v>
      </c>
      <c r="I131" s="19" t="s">
        <v>14</v>
      </c>
      <c r="J131" s="19" t="s">
        <v>13</v>
      </c>
      <c r="K131" s="19" t="s">
        <v>14</v>
      </c>
      <c r="L131" s="20" t="s">
        <v>15</v>
      </c>
      <c r="N131" s="31"/>
      <c r="O131" s="35"/>
    </row>
    <row r="132" spans="1:15">
      <c r="A132" s="21" t="s">
        <v>16</v>
      </c>
      <c r="B132" s="22">
        <f>+D132+F132+H132+J132</f>
        <v>0</v>
      </c>
      <c r="C132" s="22">
        <f>+E132+G132+I132+K132</f>
        <v>0</v>
      </c>
      <c r="D132" s="22">
        <f t="shared" ref="D132:K132" si="52">SUM(D133:D135)</f>
        <v>0</v>
      </c>
      <c r="E132" s="22">
        <f t="shared" si="52"/>
        <v>0</v>
      </c>
      <c r="F132" s="22">
        <f t="shared" si="52"/>
        <v>0</v>
      </c>
      <c r="G132" s="22">
        <f t="shared" si="52"/>
        <v>0</v>
      </c>
      <c r="H132" s="22">
        <f t="shared" si="52"/>
        <v>0</v>
      </c>
      <c r="I132" s="22">
        <f t="shared" si="52"/>
        <v>0</v>
      </c>
      <c r="J132" s="22">
        <f t="shared" si="52"/>
        <v>0</v>
      </c>
      <c r="K132" s="22">
        <f t="shared" si="52"/>
        <v>0</v>
      </c>
      <c r="L132" s="23" t="str">
        <f>IF(C132&gt;0,FIXED(C132/B132*100,2),"")</f>
        <v/>
      </c>
      <c r="N132" s="31"/>
      <c r="O132" s="35"/>
    </row>
    <row r="133" spans="1:15">
      <c r="A133" s="24" t="s">
        <v>17</v>
      </c>
      <c r="B133" s="25">
        <f t="shared" ref="B133:C149" si="53">+D133+F133+H133+J133</f>
        <v>0</v>
      </c>
      <c r="C133" s="25">
        <f t="shared" si="53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50" si="54">IF(C133&gt;0,FIXED(C133/B133*100,2),"")</f>
        <v/>
      </c>
      <c r="N133" s="31"/>
      <c r="O133" s="35"/>
    </row>
    <row r="134" spans="1:15">
      <c r="A134" s="24" t="s">
        <v>18</v>
      </c>
      <c r="B134" s="25">
        <f t="shared" si="53"/>
        <v>0</v>
      </c>
      <c r="C134" s="25">
        <f t="shared" si="53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54"/>
        <v/>
      </c>
      <c r="N134" s="31"/>
      <c r="O134" s="35"/>
    </row>
    <row r="135" spans="1:15">
      <c r="A135" s="24" t="s">
        <v>140</v>
      </c>
      <c r="B135" s="25">
        <f t="shared" si="53"/>
        <v>0</v>
      </c>
      <c r="C135" s="25">
        <f t="shared" si="53"/>
        <v>0</v>
      </c>
      <c r="D135" s="25"/>
      <c r="E135" s="25"/>
      <c r="F135" s="25"/>
      <c r="G135" s="25"/>
      <c r="H135" s="25"/>
      <c r="I135" s="25"/>
      <c r="J135" s="25"/>
      <c r="K135" s="25"/>
      <c r="L135" s="37" t="str">
        <f t="shared" si="54"/>
        <v/>
      </c>
      <c r="N135" s="31"/>
      <c r="O135" s="35"/>
    </row>
    <row r="136" spans="1:15">
      <c r="A136" s="21" t="s">
        <v>19</v>
      </c>
      <c r="B136" s="22">
        <f t="shared" si="53"/>
        <v>0</v>
      </c>
      <c r="C136" s="22">
        <f t="shared" si="53"/>
        <v>0</v>
      </c>
      <c r="D136" s="22">
        <f t="shared" ref="D136:K136" si="55">+D137</f>
        <v>0</v>
      </c>
      <c r="E136" s="22">
        <f t="shared" si="55"/>
        <v>0</v>
      </c>
      <c r="F136" s="22">
        <f t="shared" si="55"/>
        <v>0</v>
      </c>
      <c r="G136" s="22">
        <f t="shared" si="55"/>
        <v>0</v>
      </c>
      <c r="H136" s="22">
        <f t="shared" si="55"/>
        <v>0</v>
      </c>
      <c r="I136" s="22">
        <f t="shared" si="55"/>
        <v>0</v>
      </c>
      <c r="J136" s="22">
        <f t="shared" si="55"/>
        <v>0</v>
      </c>
      <c r="K136" s="22">
        <f t="shared" si="55"/>
        <v>0</v>
      </c>
      <c r="L136" s="23" t="str">
        <f t="shared" si="54"/>
        <v/>
      </c>
      <c r="N136" s="31"/>
      <c r="O136" s="35"/>
    </row>
    <row r="137" spans="1:15">
      <c r="A137" s="21" t="s">
        <v>20</v>
      </c>
      <c r="B137" s="22">
        <f t="shared" si="53"/>
        <v>0</v>
      </c>
      <c r="C137" s="22">
        <f t="shared" si="53"/>
        <v>0</v>
      </c>
      <c r="D137" s="22">
        <f t="shared" ref="D137:K137" si="56">+D138+D141+D142+D145</f>
        <v>0</v>
      </c>
      <c r="E137" s="22">
        <f t="shared" si="56"/>
        <v>0</v>
      </c>
      <c r="F137" s="22">
        <f t="shared" si="56"/>
        <v>0</v>
      </c>
      <c r="G137" s="22">
        <f t="shared" si="56"/>
        <v>0</v>
      </c>
      <c r="H137" s="22">
        <f t="shared" si="56"/>
        <v>0</v>
      </c>
      <c r="I137" s="22">
        <f t="shared" si="56"/>
        <v>0</v>
      </c>
      <c r="J137" s="22">
        <f t="shared" si="56"/>
        <v>0</v>
      </c>
      <c r="K137" s="22">
        <f t="shared" si="56"/>
        <v>0</v>
      </c>
      <c r="L137" s="23" t="str">
        <f t="shared" si="54"/>
        <v/>
      </c>
      <c r="N137" s="31"/>
      <c r="O137" s="35"/>
    </row>
    <row r="138" spans="1:15">
      <c r="A138" s="21" t="s">
        <v>21</v>
      </c>
      <c r="B138" s="22">
        <f t="shared" si="53"/>
        <v>0</v>
      </c>
      <c r="C138" s="22">
        <f t="shared" si="53"/>
        <v>0</v>
      </c>
      <c r="D138" s="22">
        <f t="shared" ref="D138:K138" si="57">+D139+D140</f>
        <v>0</v>
      </c>
      <c r="E138" s="22">
        <f t="shared" si="57"/>
        <v>0</v>
      </c>
      <c r="F138" s="22">
        <f t="shared" si="57"/>
        <v>0</v>
      </c>
      <c r="G138" s="22">
        <f t="shared" si="57"/>
        <v>0</v>
      </c>
      <c r="H138" s="22">
        <f t="shared" si="57"/>
        <v>0</v>
      </c>
      <c r="I138" s="22">
        <f t="shared" si="57"/>
        <v>0</v>
      </c>
      <c r="J138" s="22">
        <f t="shared" si="57"/>
        <v>0</v>
      </c>
      <c r="K138" s="22">
        <f t="shared" si="57"/>
        <v>0</v>
      </c>
      <c r="L138" s="23" t="str">
        <f t="shared" si="54"/>
        <v/>
      </c>
      <c r="N138" s="31"/>
      <c r="O138" s="35"/>
    </row>
    <row r="139" spans="1:15">
      <c r="A139" s="24" t="s">
        <v>22</v>
      </c>
      <c r="B139" s="25">
        <f t="shared" si="53"/>
        <v>0</v>
      </c>
      <c r="C139" s="25">
        <f t="shared" si="53"/>
        <v>0</v>
      </c>
      <c r="D139" s="25"/>
      <c r="E139" s="25"/>
      <c r="F139" s="25"/>
      <c r="G139" s="25"/>
      <c r="H139" s="25"/>
      <c r="I139" s="25"/>
      <c r="J139" s="25"/>
      <c r="K139" s="25"/>
      <c r="L139" s="37" t="str">
        <f t="shared" si="54"/>
        <v/>
      </c>
      <c r="N139" s="31"/>
      <c r="O139" s="35"/>
    </row>
    <row r="140" spans="1:15">
      <c r="A140" s="26" t="s">
        <v>23</v>
      </c>
      <c r="B140" s="25">
        <f t="shared" si="53"/>
        <v>0</v>
      </c>
      <c r="C140" s="25">
        <f t="shared" si="53"/>
        <v>0</v>
      </c>
      <c r="D140" s="27"/>
      <c r="E140" s="27"/>
      <c r="F140" s="27"/>
      <c r="G140" s="27"/>
      <c r="H140" s="27"/>
      <c r="I140" s="27"/>
      <c r="J140" s="27"/>
      <c r="K140" s="27"/>
      <c r="L140" s="37" t="str">
        <f t="shared" si="54"/>
        <v/>
      </c>
      <c r="N140" s="31"/>
      <c r="O140" s="35"/>
    </row>
    <row r="141" spans="1:15">
      <c r="A141" s="24" t="s">
        <v>141</v>
      </c>
      <c r="B141" s="25">
        <f t="shared" si="53"/>
        <v>0</v>
      </c>
      <c r="C141" s="25">
        <f t="shared" si="53"/>
        <v>0</v>
      </c>
      <c r="D141" s="25">
        <f>+N141*0.15</f>
        <v>0</v>
      </c>
      <c r="E141" s="25"/>
      <c r="F141" s="25">
        <f>+N141*0.3</f>
        <v>0</v>
      </c>
      <c r="G141" s="25"/>
      <c r="H141" s="25">
        <f>+N141*0.3</f>
        <v>0</v>
      </c>
      <c r="I141" s="25"/>
      <c r="J141" s="25">
        <f>+N141-D141-F141-H141</f>
        <v>0</v>
      </c>
      <c r="K141" s="25"/>
      <c r="L141" s="37" t="str">
        <f t="shared" si="54"/>
        <v/>
      </c>
      <c r="N141" s="31"/>
      <c r="O141" s="35"/>
    </row>
    <row r="142" spans="1:15">
      <c r="A142" s="21" t="s">
        <v>24</v>
      </c>
      <c r="B142" s="22">
        <f t="shared" si="53"/>
        <v>0</v>
      </c>
      <c r="C142" s="22">
        <f t="shared" si="53"/>
        <v>0</v>
      </c>
      <c r="D142" s="22">
        <f t="shared" ref="D142:K142" si="58">+D143+D144</f>
        <v>0</v>
      </c>
      <c r="E142" s="22">
        <f t="shared" si="58"/>
        <v>0</v>
      </c>
      <c r="F142" s="22">
        <f t="shared" si="58"/>
        <v>0</v>
      </c>
      <c r="G142" s="22">
        <f t="shared" si="58"/>
        <v>0</v>
      </c>
      <c r="H142" s="22">
        <f t="shared" si="58"/>
        <v>0</v>
      </c>
      <c r="I142" s="22">
        <f t="shared" si="58"/>
        <v>0</v>
      </c>
      <c r="J142" s="22">
        <f t="shared" si="58"/>
        <v>0</v>
      </c>
      <c r="K142" s="22">
        <f t="shared" si="58"/>
        <v>0</v>
      </c>
      <c r="L142" s="23" t="str">
        <f t="shared" si="54"/>
        <v/>
      </c>
      <c r="N142" s="31"/>
      <c r="O142" s="35"/>
    </row>
    <row r="143" spans="1:15">
      <c r="A143" s="28" t="s">
        <v>25</v>
      </c>
      <c r="B143" s="25">
        <f t="shared" si="53"/>
        <v>0</v>
      </c>
      <c r="C143" s="25">
        <f t="shared" si="53"/>
        <v>0</v>
      </c>
      <c r="D143" s="25"/>
      <c r="E143" s="25"/>
      <c r="F143" s="25"/>
      <c r="G143" s="25"/>
      <c r="H143" s="25"/>
      <c r="I143" s="25"/>
      <c r="J143" s="25"/>
      <c r="K143" s="27"/>
      <c r="L143" s="37" t="str">
        <f t="shared" si="54"/>
        <v/>
      </c>
      <c r="N143" s="31"/>
      <c r="O143" s="35"/>
    </row>
    <row r="144" spans="1:15">
      <c r="A144" s="28" t="s">
        <v>26</v>
      </c>
      <c r="B144" s="25">
        <f t="shared" si="53"/>
        <v>0</v>
      </c>
      <c r="C144" s="25">
        <f t="shared" si="53"/>
        <v>0</v>
      </c>
      <c r="D144" s="25"/>
      <c r="E144" s="25"/>
      <c r="F144" s="25"/>
      <c r="G144" s="25"/>
      <c r="H144" s="25"/>
      <c r="I144" s="25"/>
      <c r="J144" s="25"/>
      <c r="K144" s="27"/>
      <c r="L144" s="37" t="str">
        <f t="shared" si="54"/>
        <v/>
      </c>
      <c r="N144" s="31"/>
      <c r="O144" s="35"/>
    </row>
    <row r="145" spans="1:15">
      <c r="A145" s="21" t="s">
        <v>27</v>
      </c>
      <c r="B145" s="22">
        <f t="shared" si="53"/>
        <v>0</v>
      </c>
      <c r="C145" s="22">
        <f t="shared" si="53"/>
        <v>0</v>
      </c>
      <c r="D145" s="22">
        <f t="shared" ref="D145:K145" si="59">SUM(D146:D149)</f>
        <v>0</v>
      </c>
      <c r="E145" s="22">
        <f t="shared" si="59"/>
        <v>0</v>
      </c>
      <c r="F145" s="22">
        <f t="shared" si="59"/>
        <v>0</v>
      </c>
      <c r="G145" s="22">
        <f t="shared" si="59"/>
        <v>0</v>
      </c>
      <c r="H145" s="22">
        <f t="shared" si="59"/>
        <v>0</v>
      </c>
      <c r="I145" s="22">
        <f t="shared" si="59"/>
        <v>0</v>
      </c>
      <c r="J145" s="22">
        <f t="shared" si="59"/>
        <v>0</v>
      </c>
      <c r="K145" s="22">
        <f t="shared" si="59"/>
        <v>0</v>
      </c>
      <c r="L145" s="23" t="str">
        <f t="shared" si="54"/>
        <v/>
      </c>
      <c r="N145" s="31"/>
      <c r="O145" s="35"/>
    </row>
    <row r="146" spans="1:15">
      <c r="A146" s="28" t="s">
        <v>28</v>
      </c>
      <c r="B146" s="25">
        <f t="shared" si="53"/>
        <v>0</v>
      </c>
      <c r="C146" s="25">
        <f t="shared" si="53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4"/>
        <v/>
      </c>
      <c r="N146" s="31"/>
      <c r="O146" s="35"/>
    </row>
    <row r="147" spans="1:15" ht="3" customHeight="1" thickBot="1">
      <c r="A147" s="28" t="s">
        <v>29</v>
      </c>
      <c r="B147" s="25">
        <f t="shared" si="53"/>
        <v>0</v>
      </c>
      <c r="C147" s="25">
        <f t="shared" si="53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4"/>
        <v/>
      </c>
      <c r="N147" s="31"/>
      <c r="O147" s="35"/>
    </row>
    <row r="148" spans="1:15" ht="19.5" hidden="1" thickBot="1">
      <c r="A148" s="28" t="s">
        <v>30</v>
      </c>
      <c r="B148" s="25">
        <f t="shared" si="53"/>
        <v>0</v>
      </c>
      <c r="C148" s="25">
        <f t="shared" si="53"/>
        <v>0</v>
      </c>
      <c r="D148" s="25"/>
      <c r="E148" s="25"/>
      <c r="F148" s="25"/>
      <c r="G148" s="25"/>
      <c r="H148" s="25"/>
      <c r="I148" s="25"/>
      <c r="J148" s="25"/>
      <c r="K148" s="25"/>
      <c r="L148" s="37" t="str">
        <f t="shared" si="54"/>
        <v/>
      </c>
      <c r="N148" s="31"/>
      <c r="O148" s="35"/>
    </row>
    <row r="149" spans="1:15" ht="19.5" hidden="1" thickBot="1">
      <c r="A149" s="28" t="s">
        <v>31</v>
      </c>
      <c r="B149" s="25">
        <f t="shared" si="53"/>
        <v>0</v>
      </c>
      <c r="C149" s="25">
        <f t="shared" si="53"/>
        <v>0</v>
      </c>
      <c r="D149" s="25"/>
      <c r="E149" s="25"/>
      <c r="F149" s="25"/>
      <c r="G149" s="25"/>
      <c r="H149" s="25"/>
      <c r="I149" s="25"/>
      <c r="J149" s="25"/>
      <c r="K149" s="25"/>
      <c r="L149" s="38" t="str">
        <f t="shared" si="54"/>
        <v/>
      </c>
      <c r="N149" s="31"/>
      <c r="O149" s="35"/>
    </row>
    <row r="150" spans="1:15">
      <c r="A150" s="29" t="s">
        <v>32</v>
      </c>
      <c r="B150" s="30">
        <f>+B137+B132</f>
        <v>0</v>
      </c>
      <c r="C150" s="30">
        <f>+C137+C132</f>
        <v>0</v>
      </c>
      <c r="D150" s="30">
        <f>+D137+D132</f>
        <v>0</v>
      </c>
      <c r="E150" s="30">
        <f t="shared" ref="E150:K150" si="60">+E137+E132</f>
        <v>0</v>
      </c>
      <c r="F150" s="30">
        <f t="shared" si="60"/>
        <v>0</v>
      </c>
      <c r="G150" s="30">
        <f t="shared" si="60"/>
        <v>0</v>
      </c>
      <c r="H150" s="30">
        <f t="shared" si="60"/>
        <v>0</v>
      </c>
      <c r="I150" s="30">
        <f t="shared" si="60"/>
        <v>0</v>
      </c>
      <c r="J150" s="30">
        <f t="shared" si="60"/>
        <v>0</v>
      </c>
      <c r="K150" s="30">
        <f t="shared" si="60"/>
        <v>0</v>
      </c>
      <c r="L150" s="39" t="str">
        <f t="shared" si="54"/>
        <v/>
      </c>
      <c r="N150" s="31"/>
      <c r="O150" s="35"/>
    </row>
    <row r="151" spans="1:15">
      <c r="N151" s="31"/>
      <c r="O151" s="35"/>
    </row>
    <row r="152" spans="1:15">
      <c r="A152" s="1"/>
      <c r="B152" s="1"/>
      <c r="C152" s="1"/>
      <c r="D152" s="1"/>
      <c r="E152" s="1"/>
      <c r="F152" s="1"/>
      <c r="G152" s="1"/>
      <c r="H152" s="1"/>
      <c r="I152" s="1"/>
      <c r="J152" s="2"/>
      <c r="K152" s="153" t="s">
        <v>0</v>
      </c>
      <c r="L152" s="153"/>
      <c r="N152" s="31"/>
      <c r="O152" s="35"/>
    </row>
    <row r="153" spans="1:15">
      <c r="A153" s="154" t="s">
        <v>142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N153" s="31"/>
      <c r="O153" s="35"/>
    </row>
    <row r="154" spans="1: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155" t="s">
        <v>1</v>
      </c>
      <c r="L154" s="155"/>
      <c r="N154" s="31"/>
      <c r="O154" s="35"/>
    </row>
    <row r="155" spans="1:15">
      <c r="A155" s="156" t="str">
        <f>+A64</f>
        <v>แผนงาน : จัดการศึกษาระดับอุดมศึกษา</v>
      </c>
      <c r="B155" s="156"/>
      <c r="C155" s="156"/>
      <c r="D155" s="156"/>
      <c r="E155" s="157" t="s">
        <v>2</v>
      </c>
      <c r="F155" s="157"/>
      <c r="G155" s="157"/>
      <c r="H155" s="157"/>
      <c r="I155" s="157"/>
      <c r="J155" s="157"/>
      <c r="K155" s="157"/>
      <c r="L155" s="158"/>
      <c r="N155" s="31"/>
      <c r="O155" s="35"/>
    </row>
    <row r="156" spans="1:15">
      <c r="A156" s="159" t="str">
        <f>+A126</f>
        <v>หน่วยงาน : คณะวิศวกรรมศาสตร์</v>
      </c>
      <c r="B156" s="160"/>
      <c r="C156" s="160"/>
      <c r="D156" s="161"/>
      <c r="E156" s="162" t="s">
        <v>3</v>
      </c>
      <c r="F156" s="162"/>
      <c r="G156" s="162"/>
      <c r="H156" s="4"/>
      <c r="I156" s="4"/>
      <c r="J156" s="4"/>
      <c r="K156" s="4"/>
      <c r="L156" s="5"/>
      <c r="N156" s="31"/>
      <c r="O156" s="35"/>
    </row>
    <row r="157" spans="1:15">
      <c r="A157" s="6" t="s">
        <v>41</v>
      </c>
      <c r="B157" s="7"/>
      <c r="C157" s="7"/>
      <c r="D157" s="8"/>
      <c r="E157" s="150" t="s">
        <v>4</v>
      </c>
      <c r="F157" s="150"/>
      <c r="G157" s="150"/>
      <c r="H157" s="9"/>
      <c r="I157" s="9"/>
      <c r="J157" s="9"/>
      <c r="K157" s="9"/>
      <c r="L157" s="10"/>
      <c r="N157" s="31"/>
      <c r="O157" s="35"/>
    </row>
    <row r="158" spans="1:15">
      <c r="A158" s="11"/>
      <c r="B158" s="12"/>
      <c r="C158" s="12"/>
      <c r="D158" s="12"/>
      <c r="E158" s="13"/>
      <c r="F158" s="13"/>
      <c r="G158" s="13"/>
      <c r="H158" s="14"/>
      <c r="I158" s="14"/>
      <c r="J158" s="14"/>
      <c r="K158" s="14"/>
      <c r="L158" s="15"/>
      <c r="N158" s="31"/>
      <c r="O158" s="35"/>
    </row>
    <row r="159" spans="1:15">
      <c r="A159" s="7" t="s">
        <v>5</v>
      </c>
      <c r="B159" s="7"/>
      <c r="C159" s="7"/>
      <c r="D159" s="7"/>
      <c r="E159" s="9"/>
      <c r="F159" s="9"/>
      <c r="G159" s="9"/>
      <c r="H159" s="9"/>
      <c r="I159" s="9"/>
      <c r="J159" s="9"/>
      <c r="K159" s="9"/>
      <c r="L159" s="9"/>
      <c r="N159" s="31"/>
      <c r="O159" s="35"/>
    </row>
    <row r="160" spans="1:15">
      <c r="A160" s="16" t="s">
        <v>6</v>
      </c>
      <c r="B160" s="151" t="s">
        <v>7</v>
      </c>
      <c r="C160" s="152"/>
      <c r="D160" s="151" t="s">
        <v>8</v>
      </c>
      <c r="E160" s="152"/>
      <c r="F160" s="151" t="s">
        <v>9</v>
      </c>
      <c r="G160" s="152"/>
      <c r="H160" s="151" t="s">
        <v>10</v>
      </c>
      <c r="I160" s="152"/>
      <c r="J160" s="151" t="s">
        <v>11</v>
      </c>
      <c r="K160" s="152"/>
      <c r="L160" s="17" t="s">
        <v>12</v>
      </c>
      <c r="N160" s="31"/>
      <c r="O160" s="35"/>
    </row>
    <row r="161" spans="1:15">
      <c r="A161" s="18"/>
      <c r="B161" s="19" t="s">
        <v>13</v>
      </c>
      <c r="C161" s="19" t="s">
        <v>14</v>
      </c>
      <c r="D161" s="19" t="s">
        <v>13</v>
      </c>
      <c r="E161" s="19" t="s">
        <v>14</v>
      </c>
      <c r="F161" s="19" t="s">
        <v>13</v>
      </c>
      <c r="G161" s="19" t="s">
        <v>14</v>
      </c>
      <c r="H161" s="19" t="s">
        <v>13</v>
      </c>
      <c r="I161" s="19" t="s">
        <v>14</v>
      </c>
      <c r="J161" s="19" t="s">
        <v>13</v>
      </c>
      <c r="K161" s="19" t="s">
        <v>14</v>
      </c>
      <c r="L161" s="20" t="s">
        <v>15</v>
      </c>
      <c r="N161" s="31"/>
      <c r="O161" s="35"/>
    </row>
    <row r="162" spans="1:15">
      <c r="A162" s="21" t="s">
        <v>16</v>
      </c>
      <c r="B162" s="22">
        <f>+D162+F162+H162+J162</f>
        <v>0</v>
      </c>
      <c r="C162" s="22">
        <f>+E162+G162+I162+K162</f>
        <v>0</v>
      </c>
      <c r="D162" s="22">
        <f t="shared" ref="D162:K162" si="61">SUM(D163:D165)</f>
        <v>0</v>
      </c>
      <c r="E162" s="22">
        <f t="shared" si="61"/>
        <v>0</v>
      </c>
      <c r="F162" s="22">
        <f t="shared" si="61"/>
        <v>0</v>
      </c>
      <c r="G162" s="22">
        <f t="shared" si="61"/>
        <v>0</v>
      </c>
      <c r="H162" s="22">
        <f t="shared" si="61"/>
        <v>0</v>
      </c>
      <c r="I162" s="22">
        <f t="shared" si="61"/>
        <v>0</v>
      </c>
      <c r="J162" s="22">
        <f t="shared" si="61"/>
        <v>0</v>
      </c>
      <c r="K162" s="22">
        <f t="shared" si="61"/>
        <v>0</v>
      </c>
      <c r="L162" s="23" t="str">
        <f>IF(C162&gt;0,FIXED(C162/B162*100,2),"")</f>
        <v/>
      </c>
      <c r="N162" s="31"/>
      <c r="O162" s="35"/>
    </row>
    <row r="163" spans="1:15">
      <c r="A163" s="24" t="s">
        <v>17</v>
      </c>
      <c r="B163" s="25">
        <f t="shared" ref="B163:C179" si="62">+D163+F163+H163+J163</f>
        <v>0</v>
      </c>
      <c r="C163" s="25">
        <f t="shared" si="62"/>
        <v>0</v>
      </c>
      <c r="D163" s="25">
        <f>+N163/4-(N163*0.001)</f>
        <v>0</v>
      </c>
      <c r="E163" s="25"/>
      <c r="F163" s="25">
        <f>+D163</f>
        <v>0</v>
      </c>
      <c r="G163" s="25"/>
      <c r="H163" s="25">
        <f>+(N163-D163-F163)/2</f>
        <v>0</v>
      </c>
      <c r="I163" s="25"/>
      <c r="J163" s="25">
        <f>+N163-D163-F163-H163</f>
        <v>0</v>
      </c>
      <c r="K163" s="25"/>
      <c r="L163" s="37" t="str">
        <f>IF(C163&gt;0,FIXED(C163/B163*100,2),"")</f>
        <v/>
      </c>
      <c r="N163" s="31"/>
      <c r="O163" s="35"/>
    </row>
    <row r="164" spans="1:15">
      <c r="A164" s="24" t="s">
        <v>18</v>
      </c>
      <c r="B164" s="25">
        <f t="shared" si="62"/>
        <v>0</v>
      </c>
      <c r="C164" s="25">
        <f t="shared" si="62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ref="L164:L180" si="63">IF(C164&gt;0,FIXED(C164/B164*100,2),"")</f>
        <v/>
      </c>
      <c r="N164" s="31"/>
      <c r="O164" s="35"/>
    </row>
    <row r="165" spans="1:15">
      <c r="A165" s="24" t="s">
        <v>140</v>
      </c>
      <c r="B165" s="25">
        <f t="shared" si="62"/>
        <v>0</v>
      </c>
      <c r="C165" s="25">
        <f t="shared" si="62"/>
        <v>0</v>
      </c>
      <c r="D165" s="25"/>
      <c r="E165" s="25"/>
      <c r="F165" s="25"/>
      <c r="G165" s="25"/>
      <c r="H165" s="25"/>
      <c r="I165" s="25"/>
      <c r="J165" s="25"/>
      <c r="K165" s="25"/>
      <c r="L165" s="37" t="str">
        <f t="shared" si="63"/>
        <v/>
      </c>
      <c r="N165" s="31"/>
      <c r="O165" s="35"/>
    </row>
    <row r="166" spans="1:15">
      <c r="A166" s="21" t="s">
        <v>19</v>
      </c>
      <c r="B166" s="22">
        <f t="shared" si="62"/>
        <v>0</v>
      </c>
      <c r="C166" s="22">
        <f t="shared" si="62"/>
        <v>0</v>
      </c>
      <c r="D166" s="22">
        <f t="shared" ref="D166:K166" si="64">+D167</f>
        <v>0</v>
      </c>
      <c r="E166" s="22">
        <f t="shared" si="64"/>
        <v>0</v>
      </c>
      <c r="F166" s="22">
        <f t="shared" si="64"/>
        <v>0</v>
      </c>
      <c r="G166" s="22">
        <f t="shared" si="64"/>
        <v>0</v>
      </c>
      <c r="H166" s="22">
        <f t="shared" si="64"/>
        <v>0</v>
      </c>
      <c r="I166" s="22">
        <f t="shared" si="64"/>
        <v>0</v>
      </c>
      <c r="J166" s="22">
        <f t="shared" si="64"/>
        <v>0</v>
      </c>
      <c r="K166" s="22">
        <f t="shared" si="64"/>
        <v>0</v>
      </c>
      <c r="L166" s="23" t="str">
        <f t="shared" si="63"/>
        <v/>
      </c>
      <c r="N166" s="31"/>
      <c r="O166" s="35"/>
    </row>
    <row r="167" spans="1:15">
      <c r="A167" s="21" t="s">
        <v>20</v>
      </c>
      <c r="B167" s="22">
        <f t="shared" si="62"/>
        <v>0</v>
      </c>
      <c r="C167" s="22">
        <f t="shared" si="62"/>
        <v>0</v>
      </c>
      <c r="D167" s="22">
        <f t="shared" ref="D167:K167" si="65">+D168+D171+D172+D175</f>
        <v>0</v>
      </c>
      <c r="E167" s="22">
        <f t="shared" si="65"/>
        <v>0</v>
      </c>
      <c r="F167" s="22">
        <f t="shared" si="65"/>
        <v>0</v>
      </c>
      <c r="G167" s="22">
        <f t="shared" si="65"/>
        <v>0</v>
      </c>
      <c r="H167" s="22">
        <f t="shared" si="65"/>
        <v>0</v>
      </c>
      <c r="I167" s="22">
        <f t="shared" si="65"/>
        <v>0</v>
      </c>
      <c r="J167" s="22">
        <f t="shared" si="65"/>
        <v>0</v>
      </c>
      <c r="K167" s="22">
        <f t="shared" si="65"/>
        <v>0</v>
      </c>
      <c r="L167" s="23" t="str">
        <f t="shared" si="63"/>
        <v/>
      </c>
      <c r="N167" s="31"/>
      <c r="O167" s="35"/>
    </row>
    <row r="168" spans="1:15">
      <c r="A168" s="21" t="s">
        <v>21</v>
      </c>
      <c r="B168" s="22">
        <f t="shared" si="62"/>
        <v>0</v>
      </c>
      <c r="C168" s="22">
        <f t="shared" si="62"/>
        <v>0</v>
      </c>
      <c r="D168" s="22">
        <f t="shared" ref="D168:K168" si="66">+D169+D170</f>
        <v>0</v>
      </c>
      <c r="E168" s="22">
        <f t="shared" si="66"/>
        <v>0</v>
      </c>
      <c r="F168" s="22">
        <f t="shared" si="66"/>
        <v>0</v>
      </c>
      <c r="G168" s="22">
        <f t="shared" si="66"/>
        <v>0</v>
      </c>
      <c r="H168" s="22">
        <f t="shared" si="66"/>
        <v>0</v>
      </c>
      <c r="I168" s="22">
        <f t="shared" si="66"/>
        <v>0</v>
      </c>
      <c r="J168" s="22">
        <f t="shared" si="66"/>
        <v>0</v>
      </c>
      <c r="K168" s="22">
        <f t="shared" si="66"/>
        <v>0</v>
      </c>
      <c r="L168" s="23" t="str">
        <f t="shared" si="63"/>
        <v/>
      </c>
      <c r="N168" s="31"/>
      <c r="O168" s="35"/>
    </row>
    <row r="169" spans="1:15">
      <c r="A169" s="24" t="s">
        <v>22</v>
      </c>
      <c r="B169" s="25">
        <f t="shared" si="62"/>
        <v>0</v>
      </c>
      <c r="C169" s="25">
        <f t="shared" si="62"/>
        <v>0</v>
      </c>
      <c r="D169" s="25">
        <f>+N169/4-(N169*0.001)</f>
        <v>0</v>
      </c>
      <c r="E169" s="25"/>
      <c r="F169" s="25">
        <f>+D169</f>
        <v>0</v>
      </c>
      <c r="G169" s="25"/>
      <c r="H169" s="25">
        <f>+(N169-D169-F169)/2</f>
        <v>0</v>
      </c>
      <c r="I169" s="25"/>
      <c r="J169" s="25">
        <f>+N169-D169-F169-H169</f>
        <v>0</v>
      </c>
      <c r="K169" s="25"/>
      <c r="L169" s="37" t="str">
        <f t="shared" si="63"/>
        <v/>
      </c>
      <c r="N169" s="31"/>
      <c r="O169" s="35"/>
    </row>
    <row r="170" spans="1:15">
      <c r="A170" s="26" t="s">
        <v>23</v>
      </c>
      <c r="B170" s="25">
        <f t="shared" si="62"/>
        <v>0</v>
      </c>
      <c r="C170" s="25">
        <f t="shared" si="62"/>
        <v>0</v>
      </c>
      <c r="D170" s="25"/>
      <c r="E170" s="25"/>
      <c r="F170" s="25"/>
      <c r="G170" s="25"/>
      <c r="H170" s="25"/>
      <c r="I170" s="25"/>
      <c r="J170" s="25"/>
      <c r="K170" s="27"/>
      <c r="L170" s="37" t="str">
        <f t="shared" si="63"/>
        <v/>
      </c>
      <c r="N170" s="31"/>
      <c r="O170" s="35"/>
    </row>
    <row r="171" spans="1:15">
      <c r="A171" s="24" t="s">
        <v>141</v>
      </c>
      <c r="B171" s="25">
        <f t="shared" si="62"/>
        <v>0</v>
      </c>
      <c r="C171" s="25">
        <f t="shared" si="62"/>
        <v>0</v>
      </c>
      <c r="D171" s="25">
        <f>+N171*0.15</f>
        <v>0</v>
      </c>
      <c r="E171" s="25"/>
      <c r="F171" s="25">
        <f>+N171*0.3</f>
        <v>0</v>
      </c>
      <c r="G171" s="25"/>
      <c r="H171" s="25">
        <f>+N171*0.3</f>
        <v>0</v>
      </c>
      <c r="I171" s="25"/>
      <c r="J171" s="25">
        <f>+N171-D171-F171-H171</f>
        <v>0</v>
      </c>
      <c r="K171" s="25"/>
      <c r="L171" s="37" t="str">
        <f t="shared" si="63"/>
        <v/>
      </c>
      <c r="N171" s="31"/>
      <c r="O171" s="35"/>
    </row>
    <row r="172" spans="1:15">
      <c r="A172" s="21" t="s">
        <v>24</v>
      </c>
      <c r="B172" s="22">
        <f t="shared" si="62"/>
        <v>0</v>
      </c>
      <c r="C172" s="22">
        <f t="shared" si="62"/>
        <v>0</v>
      </c>
      <c r="D172" s="22">
        <f t="shared" ref="D172:K172" si="67">+D173+D174</f>
        <v>0</v>
      </c>
      <c r="E172" s="22">
        <f t="shared" si="67"/>
        <v>0</v>
      </c>
      <c r="F172" s="22">
        <f t="shared" si="67"/>
        <v>0</v>
      </c>
      <c r="G172" s="22">
        <f t="shared" si="67"/>
        <v>0</v>
      </c>
      <c r="H172" s="22">
        <f t="shared" si="67"/>
        <v>0</v>
      </c>
      <c r="I172" s="22">
        <f t="shared" si="67"/>
        <v>0</v>
      </c>
      <c r="J172" s="22">
        <f t="shared" si="67"/>
        <v>0</v>
      </c>
      <c r="K172" s="22">
        <f t="shared" si="67"/>
        <v>0</v>
      </c>
      <c r="L172" s="23" t="str">
        <f t="shared" si="63"/>
        <v/>
      </c>
      <c r="N172" s="31"/>
      <c r="O172" s="35"/>
    </row>
    <row r="173" spans="1:15">
      <c r="A173" s="28" t="s">
        <v>25</v>
      </c>
      <c r="B173" s="25">
        <f t="shared" si="62"/>
        <v>0</v>
      </c>
      <c r="C173" s="25">
        <f t="shared" si="62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3"/>
        <v/>
      </c>
      <c r="N173" s="31"/>
      <c r="O173" s="35"/>
    </row>
    <row r="174" spans="1:15">
      <c r="A174" s="28" t="s">
        <v>26</v>
      </c>
      <c r="B174" s="25">
        <f t="shared" si="62"/>
        <v>0</v>
      </c>
      <c r="C174" s="25">
        <f t="shared" si="62"/>
        <v>0</v>
      </c>
      <c r="D174" s="27"/>
      <c r="E174" s="27"/>
      <c r="F174" s="27"/>
      <c r="G174" s="27"/>
      <c r="H174" s="27"/>
      <c r="I174" s="27"/>
      <c r="J174" s="27"/>
      <c r="K174" s="27"/>
      <c r="L174" s="37" t="str">
        <f t="shared" si="63"/>
        <v/>
      </c>
      <c r="N174" s="31"/>
      <c r="O174" s="35"/>
    </row>
    <row r="175" spans="1:15">
      <c r="A175" s="21" t="s">
        <v>27</v>
      </c>
      <c r="B175" s="22">
        <f t="shared" si="62"/>
        <v>0</v>
      </c>
      <c r="C175" s="22">
        <f t="shared" si="62"/>
        <v>0</v>
      </c>
      <c r="D175" s="22">
        <f t="shared" ref="D175:K175" si="68">SUM(D176:D179)</f>
        <v>0</v>
      </c>
      <c r="E175" s="22">
        <f t="shared" si="68"/>
        <v>0</v>
      </c>
      <c r="F175" s="22">
        <f t="shared" si="68"/>
        <v>0</v>
      </c>
      <c r="G175" s="22">
        <f t="shared" si="68"/>
        <v>0</v>
      </c>
      <c r="H175" s="22">
        <f t="shared" si="68"/>
        <v>0</v>
      </c>
      <c r="I175" s="22">
        <f t="shared" si="68"/>
        <v>0</v>
      </c>
      <c r="J175" s="22">
        <f t="shared" si="68"/>
        <v>0</v>
      </c>
      <c r="K175" s="22">
        <f t="shared" si="68"/>
        <v>0</v>
      </c>
      <c r="L175" s="23" t="str">
        <f t="shared" si="63"/>
        <v/>
      </c>
      <c r="N175" s="31"/>
      <c r="O175" s="35"/>
    </row>
    <row r="176" spans="1:15" ht="37.5">
      <c r="A176" s="51" t="s">
        <v>94</v>
      </c>
      <c r="B176" s="68">
        <f t="shared" si="62"/>
        <v>0</v>
      </c>
      <c r="C176" s="68">
        <f t="shared" si="62"/>
        <v>0</v>
      </c>
      <c r="D176" s="68"/>
      <c r="E176" s="68"/>
      <c r="F176" s="68"/>
      <c r="G176" s="68"/>
      <c r="H176" s="68"/>
      <c r="I176" s="68"/>
      <c r="J176" s="68"/>
      <c r="K176" s="68"/>
      <c r="L176" s="69" t="str">
        <f t="shared" si="63"/>
        <v/>
      </c>
      <c r="N176" s="31"/>
      <c r="O176" s="35"/>
    </row>
    <row r="177" spans="1:15" ht="3" customHeight="1" thickBot="1">
      <c r="A177" s="28" t="s">
        <v>29</v>
      </c>
      <c r="B177" s="25">
        <f t="shared" si="62"/>
        <v>0</v>
      </c>
      <c r="C177" s="25">
        <f t="shared" si="62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3"/>
        <v/>
      </c>
      <c r="N177" s="31"/>
      <c r="O177" s="35"/>
    </row>
    <row r="178" spans="1:15" ht="19.5" hidden="1" thickBot="1">
      <c r="A178" s="28" t="s">
        <v>30</v>
      </c>
      <c r="B178" s="25">
        <f t="shared" si="62"/>
        <v>0</v>
      </c>
      <c r="C178" s="25">
        <f t="shared" si="62"/>
        <v>0</v>
      </c>
      <c r="D178" s="25"/>
      <c r="E178" s="25"/>
      <c r="F178" s="25"/>
      <c r="G178" s="25"/>
      <c r="H178" s="25"/>
      <c r="I178" s="25"/>
      <c r="J178" s="25"/>
      <c r="K178" s="25"/>
      <c r="L178" s="37" t="str">
        <f t="shared" si="63"/>
        <v/>
      </c>
      <c r="N178" s="31"/>
      <c r="O178" s="35"/>
    </row>
    <row r="179" spans="1:15" ht="19.5" hidden="1" thickBot="1">
      <c r="A179" s="28" t="s">
        <v>31</v>
      </c>
      <c r="B179" s="25">
        <f t="shared" si="62"/>
        <v>0</v>
      </c>
      <c r="C179" s="25">
        <f t="shared" si="62"/>
        <v>0</v>
      </c>
      <c r="D179" s="25"/>
      <c r="E179" s="25"/>
      <c r="F179" s="25"/>
      <c r="G179" s="25"/>
      <c r="H179" s="25"/>
      <c r="I179" s="25"/>
      <c r="J179" s="25"/>
      <c r="K179" s="25"/>
      <c r="L179" s="38" t="str">
        <f t="shared" si="63"/>
        <v/>
      </c>
      <c r="N179" s="31"/>
      <c r="O179" s="35"/>
    </row>
    <row r="180" spans="1:15">
      <c r="A180" s="29" t="s">
        <v>32</v>
      </c>
      <c r="B180" s="30">
        <f>+B167+B162</f>
        <v>0</v>
      </c>
      <c r="C180" s="30">
        <f>+C167+C162</f>
        <v>0</v>
      </c>
      <c r="D180" s="30">
        <f>+D167+D162</f>
        <v>0</v>
      </c>
      <c r="E180" s="30">
        <f t="shared" ref="E180:K180" si="69">+E167+E162</f>
        <v>0</v>
      </c>
      <c r="F180" s="30">
        <f t="shared" si="69"/>
        <v>0</v>
      </c>
      <c r="G180" s="30">
        <f t="shared" si="69"/>
        <v>0</v>
      </c>
      <c r="H180" s="30">
        <f t="shared" si="69"/>
        <v>0</v>
      </c>
      <c r="I180" s="30">
        <f t="shared" si="69"/>
        <v>0</v>
      </c>
      <c r="J180" s="30">
        <f t="shared" si="69"/>
        <v>0</v>
      </c>
      <c r="K180" s="30">
        <f t="shared" si="69"/>
        <v>0</v>
      </c>
      <c r="L180" s="39" t="str">
        <f t="shared" si="63"/>
        <v/>
      </c>
      <c r="N180" s="31"/>
      <c r="O180" s="35"/>
    </row>
    <row r="181" spans="1:15">
      <c r="N181" s="31"/>
      <c r="O181" s="35"/>
    </row>
    <row r="182" spans="1:15">
      <c r="N182" s="31"/>
      <c r="O182" s="35"/>
    </row>
    <row r="183" spans="1:15">
      <c r="A183" s="1"/>
      <c r="B183" s="1"/>
      <c r="C183" s="1"/>
      <c r="D183" s="1"/>
      <c r="E183" s="1"/>
      <c r="F183" s="1"/>
      <c r="G183" s="1"/>
      <c r="H183" s="1"/>
      <c r="I183" s="1"/>
      <c r="J183" s="2"/>
      <c r="K183" s="153" t="s">
        <v>0</v>
      </c>
      <c r="L183" s="153"/>
      <c r="N183" s="31"/>
      <c r="O183" s="35"/>
    </row>
    <row r="184" spans="1:15">
      <c r="A184" s="154" t="s">
        <v>142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N184" s="31"/>
      <c r="O184" s="35"/>
    </row>
    <row r="185" spans="1: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155" t="s">
        <v>1</v>
      </c>
      <c r="L185" s="155"/>
      <c r="N185" s="31"/>
      <c r="O185" s="35"/>
    </row>
    <row r="186" spans="1:15">
      <c r="A186" s="156" t="str">
        <f>+A155</f>
        <v>แผนงาน : จัดการศึกษาระดับอุดมศึกษา</v>
      </c>
      <c r="B186" s="156"/>
      <c r="C186" s="156"/>
      <c r="D186" s="156"/>
      <c r="E186" s="157" t="s">
        <v>2</v>
      </c>
      <c r="F186" s="157"/>
      <c r="G186" s="157"/>
      <c r="H186" s="157"/>
      <c r="I186" s="157"/>
      <c r="J186" s="157"/>
      <c r="K186" s="157"/>
      <c r="L186" s="158"/>
      <c r="N186" s="31"/>
      <c r="O186" s="35"/>
    </row>
    <row r="187" spans="1:15">
      <c r="A187" s="159" t="str">
        <f>+A156</f>
        <v>หน่วยงาน : คณะวิศวกรรมศาสตร์</v>
      </c>
      <c r="B187" s="160"/>
      <c r="C187" s="160"/>
      <c r="D187" s="161"/>
      <c r="E187" s="162" t="s">
        <v>3</v>
      </c>
      <c r="F187" s="162"/>
      <c r="G187" s="162"/>
      <c r="H187" s="4"/>
      <c r="I187" s="4"/>
      <c r="J187" s="4"/>
      <c r="K187" s="4"/>
      <c r="L187" s="5"/>
      <c r="N187" s="31"/>
      <c r="O187" s="35"/>
    </row>
    <row r="188" spans="1:15">
      <c r="A188" s="6" t="str">
        <f>+A127</f>
        <v>กองทุน : สินทรัพย์ถาวร</v>
      </c>
      <c r="B188" s="7"/>
      <c r="C188" s="7"/>
      <c r="D188" s="8"/>
      <c r="E188" s="150" t="s">
        <v>4</v>
      </c>
      <c r="F188" s="150"/>
      <c r="G188" s="150"/>
      <c r="H188" s="9"/>
      <c r="I188" s="9"/>
      <c r="J188" s="9"/>
      <c r="K188" s="9"/>
      <c r="L188" s="10"/>
      <c r="N188" s="31"/>
      <c r="O188" s="35"/>
    </row>
    <row r="189" spans="1:15">
      <c r="A189" s="11"/>
      <c r="B189" s="12"/>
      <c r="C189" s="12"/>
      <c r="D189" s="12"/>
      <c r="E189" s="13"/>
      <c r="F189" s="13"/>
      <c r="G189" s="13"/>
      <c r="H189" s="14"/>
      <c r="I189" s="14"/>
      <c r="J189" s="14"/>
      <c r="K189" s="14"/>
      <c r="L189" s="15"/>
      <c r="N189" s="31"/>
      <c r="O189" s="35"/>
    </row>
    <row r="190" spans="1:15">
      <c r="A190" s="7" t="s">
        <v>5</v>
      </c>
      <c r="B190" s="7"/>
      <c r="C190" s="7"/>
      <c r="D190" s="7"/>
      <c r="E190" s="9"/>
      <c r="F190" s="9"/>
      <c r="G190" s="9"/>
      <c r="H190" s="9"/>
      <c r="I190" s="9"/>
      <c r="J190" s="9"/>
      <c r="K190" s="9"/>
      <c r="L190" s="9"/>
      <c r="N190" s="31"/>
      <c r="O190" s="35"/>
    </row>
    <row r="191" spans="1:15">
      <c r="A191" s="16" t="s">
        <v>6</v>
      </c>
      <c r="B191" s="151" t="s">
        <v>7</v>
      </c>
      <c r="C191" s="152"/>
      <c r="D191" s="151" t="s">
        <v>8</v>
      </c>
      <c r="E191" s="152"/>
      <c r="F191" s="151" t="s">
        <v>9</v>
      </c>
      <c r="G191" s="152"/>
      <c r="H191" s="151" t="s">
        <v>10</v>
      </c>
      <c r="I191" s="152"/>
      <c r="J191" s="151" t="s">
        <v>11</v>
      </c>
      <c r="K191" s="152"/>
      <c r="L191" s="17" t="s">
        <v>12</v>
      </c>
      <c r="N191" s="31"/>
      <c r="O191" s="35"/>
    </row>
    <row r="192" spans="1:15">
      <c r="A192" s="18"/>
      <c r="B192" s="19" t="s">
        <v>13</v>
      </c>
      <c r="C192" s="19" t="s">
        <v>14</v>
      </c>
      <c r="D192" s="19" t="s">
        <v>13</v>
      </c>
      <c r="E192" s="19" t="s">
        <v>14</v>
      </c>
      <c r="F192" s="19" t="s">
        <v>13</v>
      </c>
      <c r="G192" s="19" t="s">
        <v>14</v>
      </c>
      <c r="H192" s="19" t="s">
        <v>13</v>
      </c>
      <c r="I192" s="19" t="s">
        <v>14</v>
      </c>
      <c r="J192" s="19" t="s">
        <v>13</v>
      </c>
      <c r="K192" s="19" t="s">
        <v>14</v>
      </c>
      <c r="L192" s="20" t="s">
        <v>15</v>
      </c>
      <c r="N192" s="31"/>
      <c r="O192" s="35"/>
    </row>
    <row r="193" spans="1:15">
      <c r="A193" s="21" t="s">
        <v>16</v>
      </c>
      <c r="B193" s="22">
        <f>+D193+F193+H193+J193</f>
        <v>0</v>
      </c>
      <c r="C193" s="22">
        <f>+E193+G193+I193+K193</f>
        <v>0</v>
      </c>
      <c r="D193" s="22">
        <f t="shared" ref="D193:K193" si="70">SUM(D194:D196)</f>
        <v>0</v>
      </c>
      <c r="E193" s="22">
        <f t="shared" si="70"/>
        <v>0</v>
      </c>
      <c r="F193" s="22">
        <f t="shared" si="70"/>
        <v>0</v>
      </c>
      <c r="G193" s="22">
        <f t="shared" si="70"/>
        <v>0</v>
      </c>
      <c r="H193" s="22">
        <f t="shared" si="70"/>
        <v>0</v>
      </c>
      <c r="I193" s="22">
        <f t="shared" si="70"/>
        <v>0</v>
      </c>
      <c r="J193" s="22">
        <f t="shared" si="70"/>
        <v>0</v>
      </c>
      <c r="K193" s="22">
        <f t="shared" si="70"/>
        <v>0</v>
      </c>
      <c r="L193" s="23" t="str">
        <f>IF(C193&gt;0,FIXED(C193/B193*100,2),"")</f>
        <v/>
      </c>
      <c r="N193" s="31"/>
      <c r="O193" s="35"/>
    </row>
    <row r="194" spans="1:15">
      <c r="A194" s="24" t="s">
        <v>17</v>
      </c>
      <c r="B194" s="25">
        <f t="shared" ref="B194:C210" si="71">+D194+F194+H194+J194</f>
        <v>0</v>
      </c>
      <c r="C194" s="25">
        <f t="shared" si="71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ref="L194:L211" si="72">IF(C194&gt;0,FIXED(C194/B194*100,2),"")</f>
        <v/>
      </c>
      <c r="N194" s="31"/>
      <c r="O194" s="35"/>
    </row>
    <row r="195" spans="1:15">
      <c r="A195" s="24" t="s">
        <v>18</v>
      </c>
      <c r="B195" s="25">
        <f t="shared" si="71"/>
        <v>0</v>
      </c>
      <c r="C195" s="25">
        <f t="shared" si="71"/>
        <v>0</v>
      </c>
      <c r="D195" s="25"/>
      <c r="E195" s="25"/>
      <c r="F195" s="25"/>
      <c r="G195" s="25"/>
      <c r="H195" s="25"/>
      <c r="I195" s="25"/>
      <c r="J195" s="25"/>
      <c r="K195" s="25"/>
      <c r="L195" s="37" t="str">
        <f t="shared" si="72"/>
        <v/>
      </c>
      <c r="N195" s="31"/>
      <c r="O195" s="35"/>
    </row>
    <row r="196" spans="1:15">
      <c r="A196" s="24" t="s">
        <v>140</v>
      </c>
      <c r="B196" s="25">
        <f t="shared" si="71"/>
        <v>0</v>
      </c>
      <c r="C196" s="25">
        <f t="shared" si="71"/>
        <v>0</v>
      </c>
      <c r="D196" s="25"/>
      <c r="E196" s="25"/>
      <c r="F196" s="25"/>
      <c r="G196" s="25"/>
      <c r="H196" s="25"/>
      <c r="I196" s="25"/>
      <c r="J196" s="25"/>
      <c r="K196" s="25"/>
      <c r="L196" s="37" t="str">
        <f t="shared" si="72"/>
        <v/>
      </c>
      <c r="N196" s="31"/>
      <c r="O196" s="35"/>
    </row>
    <row r="197" spans="1:15">
      <c r="A197" s="21" t="s">
        <v>19</v>
      </c>
      <c r="B197" s="22">
        <f t="shared" si="71"/>
        <v>0</v>
      </c>
      <c r="C197" s="22">
        <f t="shared" si="71"/>
        <v>0</v>
      </c>
      <c r="D197" s="22">
        <f t="shared" ref="D197:K197" si="73">+D198</f>
        <v>0</v>
      </c>
      <c r="E197" s="22">
        <f t="shared" si="73"/>
        <v>0</v>
      </c>
      <c r="F197" s="22">
        <f t="shared" si="73"/>
        <v>0</v>
      </c>
      <c r="G197" s="22">
        <f t="shared" si="73"/>
        <v>0</v>
      </c>
      <c r="H197" s="22">
        <f t="shared" si="73"/>
        <v>0</v>
      </c>
      <c r="I197" s="22">
        <f t="shared" si="73"/>
        <v>0</v>
      </c>
      <c r="J197" s="22">
        <f t="shared" si="73"/>
        <v>0</v>
      </c>
      <c r="K197" s="22">
        <f t="shared" si="73"/>
        <v>0</v>
      </c>
      <c r="L197" s="23" t="str">
        <f t="shared" si="72"/>
        <v/>
      </c>
      <c r="N197" s="31"/>
      <c r="O197" s="35"/>
    </row>
    <row r="198" spans="1:15">
      <c r="A198" s="21" t="s">
        <v>20</v>
      </c>
      <c r="B198" s="22">
        <f t="shared" si="71"/>
        <v>0</v>
      </c>
      <c r="C198" s="22">
        <f t="shared" si="71"/>
        <v>0</v>
      </c>
      <c r="D198" s="22">
        <f t="shared" ref="D198:K198" si="74">+D199+D202+D203+D206</f>
        <v>0</v>
      </c>
      <c r="E198" s="22">
        <f t="shared" si="74"/>
        <v>0</v>
      </c>
      <c r="F198" s="22">
        <f t="shared" si="74"/>
        <v>0</v>
      </c>
      <c r="G198" s="22">
        <f t="shared" si="74"/>
        <v>0</v>
      </c>
      <c r="H198" s="22">
        <f t="shared" si="74"/>
        <v>0</v>
      </c>
      <c r="I198" s="22">
        <f t="shared" si="74"/>
        <v>0</v>
      </c>
      <c r="J198" s="22">
        <f t="shared" si="74"/>
        <v>0</v>
      </c>
      <c r="K198" s="22">
        <f t="shared" si="74"/>
        <v>0</v>
      </c>
      <c r="L198" s="23" t="str">
        <f t="shared" si="72"/>
        <v/>
      </c>
      <c r="N198" s="31"/>
      <c r="O198" s="35"/>
    </row>
    <row r="199" spans="1:15">
      <c r="A199" s="21" t="s">
        <v>21</v>
      </c>
      <c r="B199" s="22">
        <f t="shared" si="71"/>
        <v>0</v>
      </c>
      <c r="C199" s="22">
        <f t="shared" si="71"/>
        <v>0</v>
      </c>
      <c r="D199" s="22">
        <f t="shared" ref="D199:K199" si="75">+D200+D201</f>
        <v>0</v>
      </c>
      <c r="E199" s="22">
        <f t="shared" si="75"/>
        <v>0</v>
      </c>
      <c r="F199" s="22">
        <f t="shared" si="75"/>
        <v>0</v>
      </c>
      <c r="G199" s="22">
        <f t="shared" si="75"/>
        <v>0</v>
      </c>
      <c r="H199" s="22">
        <f t="shared" si="75"/>
        <v>0</v>
      </c>
      <c r="I199" s="22">
        <f t="shared" si="75"/>
        <v>0</v>
      </c>
      <c r="J199" s="22">
        <f t="shared" si="75"/>
        <v>0</v>
      </c>
      <c r="K199" s="22">
        <f t="shared" si="75"/>
        <v>0</v>
      </c>
      <c r="L199" s="23" t="str">
        <f t="shared" si="72"/>
        <v/>
      </c>
      <c r="N199" s="31"/>
      <c r="O199" s="35"/>
    </row>
    <row r="200" spans="1:15">
      <c r="A200" s="24" t="s">
        <v>22</v>
      </c>
      <c r="B200" s="25">
        <f t="shared" si="71"/>
        <v>0</v>
      </c>
      <c r="C200" s="25">
        <f t="shared" si="71"/>
        <v>0</v>
      </c>
      <c r="D200" s="25"/>
      <c r="E200" s="25"/>
      <c r="F200" s="25"/>
      <c r="G200" s="25"/>
      <c r="H200" s="25"/>
      <c r="I200" s="25"/>
      <c r="J200" s="25"/>
      <c r="K200" s="25"/>
      <c r="L200" s="37" t="str">
        <f t="shared" si="72"/>
        <v/>
      </c>
      <c r="N200" s="31"/>
      <c r="O200" s="35"/>
    </row>
    <row r="201" spans="1:15">
      <c r="A201" s="26" t="s">
        <v>23</v>
      </c>
      <c r="B201" s="25">
        <f t="shared" si="71"/>
        <v>0</v>
      </c>
      <c r="C201" s="25">
        <f t="shared" si="71"/>
        <v>0</v>
      </c>
      <c r="D201" s="27"/>
      <c r="E201" s="27"/>
      <c r="F201" s="27"/>
      <c r="G201" s="27"/>
      <c r="H201" s="27"/>
      <c r="I201" s="27"/>
      <c r="J201" s="27"/>
      <c r="K201" s="27"/>
      <c r="L201" s="37" t="str">
        <f t="shared" si="72"/>
        <v/>
      </c>
      <c r="N201" s="31"/>
      <c r="O201" s="35"/>
    </row>
    <row r="202" spans="1:15">
      <c r="A202" s="24" t="s">
        <v>141</v>
      </c>
      <c r="B202" s="25">
        <f t="shared" si="71"/>
        <v>0</v>
      </c>
      <c r="C202" s="25">
        <f t="shared" si="71"/>
        <v>0</v>
      </c>
      <c r="D202" s="25">
        <f>+N202*0.15</f>
        <v>0</v>
      </c>
      <c r="E202" s="25"/>
      <c r="F202" s="25">
        <f>+N202*0.3</f>
        <v>0</v>
      </c>
      <c r="G202" s="25"/>
      <c r="H202" s="25">
        <f>+N202*0.3</f>
        <v>0</v>
      </c>
      <c r="I202" s="25"/>
      <c r="J202" s="25">
        <f>+N202-D202-F202-H202</f>
        <v>0</v>
      </c>
      <c r="K202" s="25"/>
      <c r="L202" s="37" t="str">
        <f t="shared" si="72"/>
        <v/>
      </c>
      <c r="N202" s="31"/>
      <c r="O202" s="35"/>
    </row>
    <row r="203" spans="1:15">
      <c r="A203" s="21" t="s">
        <v>24</v>
      </c>
      <c r="B203" s="22">
        <f t="shared" si="71"/>
        <v>0</v>
      </c>
      <c r="C203" s="22">
        <f t="shared" si="71"/>
        <v>0</v>
      </c>
      <c r="D203" s="22">
        <f t="shared" ref="D203:K203" si="76">+D204+D205</f>
        <v>0</v>
      </c>
      <c r="E203" s="22">
        <f t="shared" si="76"/>
        <v>0</v>
      </c>
      <c r="F203" s="22">
        <f t="shared" si="76"/>
        <v>0</v>
      </c>
      <c r="G203" s="22">
        <f t="shared" si="76"/>
        <v>0</v>
      </c>
      <c r="H203" s="22">
        <f t="shared" si="76"/>
        <v>0</v>
      </c>
      <c r="I203" s="22">
        <f t="shared" si="76"/>
        <v>0</v>
      </c>
      <c r="J203" s="22">
        <f t="shared" si="76"/>
        <v>0</v>
      </c>
      <c r="K203" s="22">
        <f t="shared" si="76"/>
        <v>0</v>
      </c>
      <c r="L203" s="23" t="str">
        <f t="shared" si="72"/>
        <v/>
      </c>
      <c r="N203" s="31"/>
      <c r="O203" s="35"/>
    </row>
    <row r="204" spans="1:15">
      <c r="A204" s="28" t="s">
        <v>25</v>
      </c>
      <c r="B204" s="25">
        <f t="shared" si="71"/>
        <v>0</v>
      </c>
      <c r="C204" s="25">
        <f t="shared" si="71"/>
        <v>0</v>
      </c>
      <c r="D204" s="25"/>
      <c r="E204" s="25"/>
      <c r="F204" s="25"/>
      <c r="G204" s="25"/>
      <c r="H204" s="25"/>
      <c r="I204" s="25"/>
      <c r="J204" s="25"/>
      <c r="K204" s="27"/>
      <c r="L204" s="37" t="str">
        <f t="shared" si="72"/>
        <v/>
      </c>
      <c r="N204" s="31"/>
      <c r="O204" s="35"/>
    </row>
    <row r="205" spans="1:15">
      <c r="A205" s="28" t="s">
        <v>26</v>
      </c>
      <c r="B205" s="25">
        <f t="shared" si="71"/>
        <v>0</v>
      </c>
      <c r="C205" s="25">
        <f t="shared" si="71"/>
        <v>0</v>
      </c>
      <c r="D205" s="25"/>
      <c r="E205" s="25"/>
      <c r="F205" s="25"/>
      <c r="G205" s="25"/>
      <c r="H205" s="25"/>
      <c r="I205" s="25"/>
      <c r="J205" s="25"/>
      <c r="K205" s="27"/>
      <c r="L205" s="37" t="str">
        <f t="shared" si="72"/>
        <v/>
      </c>
      <c r="N205" s="31"/>
      <c r="O205" s="35"/>
    </row>
    <row r="206" spans="1:15">
      <c r="A206" s="21" t="s">
        <v>27</v>
      </c>
      <c r="B206" s="22">
        <f t="shared" si="71"/>
        <v>0</v>
      </c>
      <c r="C206" s="22">
        <f t="shared" si="71"/>
        <v>0</v>
      </c>
      <c r="D206" s="22">
        <f t="shared" ref="D206:K206" si="77">SUM(D207:D210)</f>
        <v>0</v>
      </c>
      <c r="E206" s="22">
        <f t="shared" si="77"/>
        <v>0</v>
      </c>
      <c r="F206" s="22">
        <f t="shared" si="77"/>
        <v>0</v>
      </c>
      <c r="G206" s="22">
        <f t="shared" si="77"/>
        <v>0</v>
      </c>
      <c r="H206" s="22">
        <f t="shared" si="77"/>
        <v>0</v>
      </c>
      <c r="I206" s="22">
        <f t="shared" si="77"/>
        <v>0</v>
      </c>
      <c r="J206" s="22">
        <f t="shared" si="77"/>
        <v>0</v>
      </c>
      <c r="K206" s="22">
        <f t="shared" si="77"/>
        <v>0</v>
      </c>
      <c r="L206" s="23" t="str">
        <f t="shared" si="72"/>
        <v/>
      </c>
      <c r="N206" s="31"/>
      <c r="O206" s="35"/>
    </row>
    <row r="207" spans="1:15">
      <c r="A207" s="28" t="s">
        <v>28</v>
      </c>
      <c r="B207" s="25">
        <f t="shared" si="71"/>
        <v>0</v>
      </c>
      <c r="C207" s="25">
        <f t="shared" si="71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2"/>
        <v/>
      </c>
      <c r="N207" s="31"/>
      <c r="O207" s="35"/>
    </row>
    <row r="208" spans="1:15" ht="3" customHeight="1" thickBot="1">
      <c r="A208" s="28" t="s">
        <v>29</v>
      </c>
      <c r="B208" s="25">
        <f t="shared" si="71"/>
        <v>0</v>
      </c>
      <c r="C208" s="25">
        <f t="shared" si="71"/>
        <v>0</v>
      </c>
      <c r="D208" s="25"/>
      <c r="E208" s="25"/>
      <c r="F208" s="25"/>
      <c r="G208" s="25"/>
      <c r="H208" s="25"/>
      <c r="I208" s="25"/>
      <c r="J208" s="25"/>
      <c r="K208" s="25"/>
      <c r="L208" s="37" t="str">
        <f t="shared" si="72"/>
        <v/>
      </c>
      <c r="N208" s="31"/>
      <c r="O208" s="35"/>
    </row>
    <row r="209" spans="1:15" ht="19.5" hidden="1" thickBot="1">
      <c r="A209" s="28" t="s">
        <v>30</v>
      </c>
      <c r="B209" s="25">
        <f t="shared" si="71"/>
        <v>0</v>
      </c>
      <c r="C209" s="25">
        <f t="shared" si="71"/>
        <v>0</v>
      </c>
      <c r="D209" s="25"/>
      <c r="E209" s="25"/>
      <c r="F209" s="25"/>
      <c r="G209" s="25"/>
      <c r="H209" s="25"/>
      <c r="I209" s="25"/>
      <c r="J209" s="25"/>
      <c r="K209" s="25"/>
      <c r="L209" s="37" t="str">
        <f t="shared" si="72"/>
        <v/>
      </c>
      <c r="N209" s="31"/>
      <c r="O209" s="35"/>
    </row>
    <row r="210" spans="1:15" ht="19.5" hidden="1" thickBot="1">
      <c r="A210" s="28" t="s">
        <v>31</v>
      </c>
      <c r="B210" s="25">
        <f t="shared" si="71"/>
        <v>0</v>
      </c>
      <c r="C210" s="25">
        <f t="shared" si="71"/>
        <v>0</v>
      </c>
      <c r="D210" s="25"/>
      <c r="E210" s="25"/>
      <c r="F210" s="25"/>
      <c r="G210" s="25"/>
      <c r="H210" s="25"/>
      <c r="I210" s="25"/>
      <c r="J210" s="25"/>
      <c r="K210" s="25"/>
      <c r="L210" s="38" t="str">
        <f t="shared" si="72"/>
        <v/>
      </c>
      <c r="N210" s="31"/>
      <c r="O210" s="35"/>
    </row>
    <row r="211" spans="1:15">
      <c r="A211" s="29" t="s">
        <v>32</v>
      </c>
      <c r="B211" s="30">
        <f>+B198+B193</f>
        <v>0</v>
      </c>
      <c r="C211" s="30">
        <f>+C198+C193</f>
        <v>0</v>
      </c>
      <c r="D211" s="30">
        <f>+D198+D193</f>
        <v>0</v>
      </c>
      <c r="E211" s="30">
        <f t="shared" ref="E211:K211" si="78">+E198+E193</f>
        <v>0</v>
      </c>
      <c r="F211" s="30">
        <f t="shared" si="78"/>
        <v>0</v>
      </c>
      <c r="G211" s="30">
        <f t="shared" si="78"/>
        <v>0</v>
      </c>
      <c r="H211" s="30">
        <f t="shared" si="78"/>
        <v>0</v>
      </c>
      <c r="I211" s="30">
        <f t="shared" si="78"/>
        <v>0</v>
      </c>
      <c r="J211" s="30">
        <f t="shared" si="78"/>
        <v>0</v>
      </c>
      <c r="K211" s="30">
        <f t="shared" si="78"/>
        <v>0</v>
      </c>
      <c r="L211" s="39" t="str">
        <f t="shared" si="72"/>
        <v/>
      </c>
      <c r="N211" s="31"/>
      <c r="O211" s="35"/>
    </row>
  </sheetData>
  <mergeCells count="91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2:L92"/>
    <mergeCell ref="A93:L93"/>
    <mergeCell ref="K94:L94"/>
    <mergeCell ref="A95:D95"/>
    <mergeCell ref="E95:L95"/>
    <mergeCell ref="A96:D96"/>
    <mergeCell ref="E96:G96"/>
    <mergeCell ref="E97:G97"/>
    <mergeCell ref="B100:C100"/>
    <mergeCell ref="D100:E100"/>
    <mergeCell ref="F100:G100"/>
    <mergeCell ref="H100:I100"/>
    <mergeCell ref="J100:K100"/>
    <mergeCell ref="K122:L122"/>
    <mergeCell ref="A123:L123"/>
    <mergeCell ref="K124:L124"/>
    <mergeCell ref="A125:D125"/>
    <mergeCell ref="E125:L125"/>
    <mergeCell ref="A126:D126"/>
    <mergeCell ref="E126:G126"/>
    <mergeCell ref="E127:G127"/>
    <mergeCell ref="B130:C130"/>
    <mergeCell ref="D130:E130"/>
    <mergeCell ref="F130:G130"/>
    <mergeCell ref="H130:I130"/>
    <mergeCell ref="J130:K130"/>
    <mergeCell ref="K152:L152"/>
    <mergeCell ref="A153:L153"/>
    <mergeCell ref="K154:L154"/>
    <mergeCell ref="A155:D155"/>
    <mergeCell ref="E155:L155"/>
    <mergeCell ref="A156:D156"/>
    <mergeCell ref="E156:G156"/>
    <mergeCell ref="E157:G157"/>
    <mergeCell ref="B160:C160"/>
    <mergeCell ref="D160:E160"/>
    <mergeCell ref="F160:G160"/>
    <mergeCell ref="H160:I160"/>
    <mergeCell ref="J160:K160"/>
    <mergeCell ref="K183:L183"/>
    <mergeCell ref="A184:L184"/>
    <mergeCell ref="K185:L185"/>
    <mergeCell ref="A186:D186"/>
    <mergeCell ref="E186:L186"/>
    <mergeCell ref="J191:K191"/>
    <mergeCell ref="H191:I191"/>
    <mergeCell ref="A187:D187"/>
    <mergeCell ref="E187:G187"/>
    <mergeCell ref="E188:G188"/>
    <mergeCell ref="B191:C191"/>
    <mergeCell ref="D191:E191"/>
    <mergeCell ref="F191:G191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30" max="11" man="1"/>
    <brk id="60" max="11" man="1"/>
    <brk id="91" max="11" man="1"/>
    <brk id="121" max="11" man="1"/>
    <brk id="151" max="11" man="1"/>
    <brk id="181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269"/>
  <sheetViews>
    <sheetView zoomScale="85" zoomScaleNormal="85" workbookViewId="0"/>
  </sheetViews>
  <sheetFormatPr defaultRowHeight="18.75"/>
  <cols>
    <col min="1" max="1" width="32.7109375" customWidth="1"/>
    <col min="2" max="2" width="12.5703125" customWidth="1"/>
    <col min="3" max="4" width="11.7109375" customWidth="1"/>
    <col min="5" max="5" width="11.140625" customWidth="1"/>
    <col min="6" max="6" width="11.7109375" customWidth="1"/>
    <col min="7" max="7" width="11.140625" customWidth="1"/>
    <col min="8" max="8" width="11.7109375" customWidth="1"/>
    <col min="9" max="9" width="11.140625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48</v>
      </c>
      <c r="B5" s="160"/>
      <c r="C5" s="160"/>
      <c r="D5" s="161"/>
      <c r="E5" s="162" t="s">
        <v>3</v>
      </c>
      <c r="F5" s="162"/>
      <c r="G5" s="162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50" t="s">
        <v>4</v>
      </c>
      <c r="F6" s="150"/>
      <c r="G6" s="150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51" t="s">
        <v>78</v>
      </c>
      <c r="B25" s="68">
        <f t="shared" si="0"/>
        <v>0</v>
      </c>
      <c r="C25" s="68">
        <f t="shared" si="0"/>
        <v>0</v>
      </c>
      <c r="D25" s="68">
        <f t="shared" ref="D25:E25" si="11">+D55+D85</f>
        <v>0</v>
      </c>
      <c r="E25" s="68">
        <f t="shared" si="11"/>
        <v>0</v>
      </c>
      <c r="F25" s="68">
        <f>+F55+F85</f>
        <v>0</v>
      </c>
      <c r="G25" s="68">
        <f t="shared" ref="G25:K25" si="12">+G55+G85</f>
        <v>0</v>
      </c>
      <c r="H25" s="68">
        <f t="shared" si="12"/>
        <v>0</v>
      </c>
      <c r="I25" s="68">
        <f t="shared" si="12"/>
        <v>0</v>
      </c>
      <c r="J25" s="68">
        <f t="shared" si="12"/>
        <v>0</v>
      </c>
      <c r="K25" s="68">
        <f t="shared" si="12"/>
        <v>0</v>
      </c>
      <c r="L25" s="69" t="str">
        <f t="shared" si="3"/>
        <v/>
      </c>
      <c r="N25" s="31"/>
      <c r="O25" s="35"/>
    </row>
    <row r="26" spans="1:15">
      <c r="A26" s="51" t="s">
        <v>82</v>
      </c>
      <c r="B26" s="68">
        <f t="shared" si="0"/>
        <v>0</v>
      </c>
      <c r="C26" s="68">
        <f t="shared" si="0"/>
        <v>0</v>
      </c>
      <c r="D26" s="68">
        <f t="shared" ref="D26" si="13">+D115</f>
        <v>0</v>
      </c>
      <c r="E26" s="68">
        <f>+E115</f>
        <v>0</v>
      </c>
      <c r="F26" s="68">
        <f t="shared" ref="F26:K26" si="14">+F115</f>
        <v>0</v>
      </c>
      <c r="G26" s="68">
        <f t="shared" si="14"/>
        <v>0</v>
      </c>
      <c r="H26" s="68">
        <f t="shared" si="14"/>
        <v>0</v>
      </c>
      <c r="I26" s="68">
        <f t="shared" si="14"/>
        <v>0</v>
      </c>
      <c r="J26" s="68">
        <f t="shared" si="14"/>
        <v>0</v>
      </c>
      <c r="K26" s="68">
        <f t="shared" si="14"/>
        <v>0</v>
      </c>
      <c r="L26" s="69" t="str">
        <f t="shared" si="3"/>
        <v/>
      </c>
      <c r="N26" s="31"/>
      <c r="O26" s="35"/>
    </row>
    <row r="27" spans="1:15" ht="37.5">
      <c r="A27" s="141" t="s">
        <v>112</v>
      </c>
      <c r="B27" s="68">
        <f t="shared" si="0"/>
        <v>0</v>
      </c>
      <c r="C27" s="68">
        <f t="shared" si="0"/>
        <v>0</v>
      </c>
      <c r="D27" s="68">
        <f>+D56+D86</f>
        <v>0</v>
      </c>
      <c r="E27" s="68">
        <f t="shared" ref="E27:K27" si="15">+E56+E86</f>
        <v>0</v>
      </c>
      <c r="F27" s="68">
        <f t="shared" si="15"/>
        <v>0</v>
      </c>
      <c r="G27" s="68">
        <f t="shared" si="15"/>
        <v>0</v>
      </c>
      <c r="H27" s="68">
        <f t="shared" si="15"/>
        <v>0</v>
      </c>
      <c r="I27" s="68">
        <f t="shared" si="15"/>
        <v>0</v>
      </c>
      <c r="J27" s="68">
        <f t="shared" si="15"/>
        <v>0</v>
      </c>
      <c r="K27" s="68">
        <f t="shared" si="15"/>
        <v>0</v>
      </c>
      <c r="L27" s="69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ref="D28:K28" si="16">+D58+D88+D118</f>
        <v>0</v>
      </c>
      <c r="E28" s="25">
        <f t="shared" si="16"/>
        <v>0</v>
      </c>
      <c r="F28" s="25">
        <f t="shared" si="16"/>
        <v>0</v>
      </c>
      <c r="G28" s="25">
        <f t="shared" si="16"/>
        <v>0</v>
      </c>
      <c r="H28" s="25">
        <f t="shared" si="16"/>
        <v>0</v>
      </c>
      <c r="I28" s="25">
        <f t="shared" si="16"/>
        <v>0</v>
      </c>
      <c r="J28" s="25">
        <f t="shared" si="16"/>
        <v>0</v>
      </c>
      <c r="K28" s="25">
        <f t="shared" si="16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7">+B16+B11</f>
        <v>0</v>
      </c>
      <c r="C29" s="30">
        <f t="shared" si="17"/>
        <v>0</v>
      </c>
      <c r="D29" s="30">
        <f t="shared" si="17"/>
        <v>0</v>
      </c>
      <c r="E29" s="30">
        <f t="shared" si="17"/>
        <v>0</v>
      </c>
      <c r="F29" s="30">
        <f t="shared" si="17"/>
        <v>0</v>
      </c>
      <c r="G29" s="30">
        <f t="shared" si="17"/>
        <v>0</v>
      </c>
      <c r="H29" s="30">
        <f t="shared" si="17"/>
        <v>0</v>
      </c>
      <c r="I29" s="30">
        <f t="shared" si="17"/>
        <v>0</v>
      </c>
      <c r="J29" s="30">
        <f t="shared" si="17"/>
        <v>0</v>
      </c>
      <c r="K29" s="30">
        <f t="shared" si="17"/>
        <v>0</v>
      </c>
      <c r="L29" s="39" t="str">
        <f t="shared" si="3"/>
        <v/>
      </c>
      <c r="N29" s="31"/>
      <c r="O29" s="35"/>
    </row>
    <row r="30" spans="1:15" ht="18" customHeight="1">
      <c r="N30" s="31"/>
      <c r="O30" s="35"/>
    </row>
    <row r="31" spans="1:15">
      <c r="A31" s="1"/>
      <c r="B31" s="87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คณะเทคโนโลยีและการจัดการอุตสาหกรรม</v>
      </c>
      <c r="B35" s="160"/>
      <c r="C35" s="160"/>
      <c r="D35" s="161"/>
      <c r="E35" s="178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9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8">+D41+F41+H41+J41</f>
        <v>0</v>
      </c>
      <c r="C41" s="22">
        <f t="shared" si="18"/>
        <v>0</v>
      </c>
      <c r="D41" s="22">
        <f t="shared" ref="D41:K41" si="19">SUM(D42:D44)</f>
        <v>0</v>
      </c>
      <c r="E41" s="22">
        <f t="shared" si="19"/>
        <v>0</v>
      </c>
      <c r="F41" s="22">
        <f t="shared" si="19"/>
        <v>0</v>
      </c>
      <c r="G41" s="22">
        <f t="shared" si="19"/>
        <v>0</v>
      </c>
      <c r="H41" s="22">
        <f t="shared" si="19"/>
        <v>0</v>
      </c>
      <c r="I41" s="22">
        <f t="shared" si="19"/>
        <v>0</v>
      </c>
      <c r="J41" s="22">
        <f t="shared" si="19"/>
        <v>0</v>
      </c>
      <c r="K41" s="22">
        <f t="shared" si="19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8"/>
        <v>0</v>
      </c>
      <c r="C42" s="25">
        <f t="shared" si="18"/>
        <v>0</v>
      </c>
      <c r="D42" s="25">
        <f t="shared" ref="D42:K44" si="20">+D132+D162</f>
        <v>0</v>
      </c>
      <c r="E42" s="25">
        <f t="shared" si="20"/>
        <v>0</v>
      </c>
      <c r="F42" s="25">
        <f t="shared" si="20"/>
        <v>0</v>
      </c>
      <c r="G42" s="25">
        <f t="shared" si="20"/>
        <v>0</v>
      </c>
      <c r="H42" s="25">
        <f t="shared" si="20"/>
        <v>0</v>
      </c>
      <c r="I42" s="25">
        <f t="shared" si="20"/>
        <v>0</v>
      </c>
      <c r="J42" s="25">
        <f t="shared" si="20"/>
        <v>0</v>
      </c>
      <c r="K42" s="25">
        <f t="shared" si="20"/>
        <v>0</v>
      </c>
      <c r="L42" s="37" t="str">
        <f t="shared" ref="L42:L59" si="21">IF(C42&gt;0,FIXED(C42/B42*100,2),"")</f>
        <v/>
      </c>
      <c r="N42" s="31"/>
      <c r="O42" s="35"/>
    </row>
    <row r="43" spans="1:15">
      <c r="A43" s="24" t="s">
        <v>18</v>
      </c>
      <c r="B43" s="25">
        <f t="shared" si="18"/>
        <v>0</v>
      </c>
      <c r="C43" s="25">
        <f t="shared" si="18"/>
        <v>0</v>
      </c>
      <c r="D43" s="25">
        <f t="shared" si="20"/>
        <v>0</v>
      </c>
      <c r="E43" s="25">
        <f t="shared" si="20"/>
        <v>0</v>
      </c>
      <c r="F43" s="25">
        <f t="shared" si="20"/>
        <v>0</v>
      </c>
      <c r="G43" s="25">
        <f t="shared" si="20"/>
        <v>0</v>
      </c>
      <c r="H43" s="25">
        <f t="shared" si="20"/>
        <v>0</v>
      </c>
      <c r="I43" s="25">
        <f t="shared" si="20"/>
        <v>0</v>
      </c>
      <c r="J43" s="25">
        <f t="shared" si="20"/>
        <v>0</v>
      </c>
      <c r="K43" s="25">
        <f t="shared" si="20"/>
        <v>0</v>
      </c>
      <c r="L43" s="37" t="str">
        <f t="shared" si="21"/>
        <v/>
      </c>
      <c r="N43" s="31"/>
      <c r="O43" s="35"/>
    </row>
    <row r="44" spans="1:15">
      <c r="A44" s="24" t="s">
        <v>140</v>
      </c>
      <c r="B44" s="25">
        <f t="shared" si="18"/>
        <v>0</v>
      </c>
      <c r="C44" s="25">
        <f t="shared" si="18"/>
        <v>0</v>
      </c>
      <c r="D44" s="25">
        <f t="shared" si="20"/>
        <v>0</v>
      </c>
      <c r="E44" s="25">
        <f t="shared" si="20"/>
        <v>0</v>
      </c>
      <c r="F44" s="25">
        <f t="shared" si="20"/>
        <v>0</v>
      </c>
      <c r="G44" s="25">
        <f t="shared" si="20"/>
        <v>0</v>
      </c>
      <c r="H44" s="25">
        <f t="shared" si="20"/>
        <v>0</v>
      </c>
      <c r="I44" s="25">
        <f t="shared" si="20"/>
        <v>0</v>
      </c>
      <c r="J44" s="25">
        <f t="shared" si="20"/>
        <v>0</v>
      </c>
      <c r="K44" s="25">
        <f t="shared" si="20"/>
        <v>0</v>
      </c>
      <c r="L44" s="37" t="str">
        <f t="shared" si="21"/>
        <v/>
      </c>
      <c r="N44" s="31"/>
      <c r="O44" s="35"/>
    </row>
    <row r="45" spans="1:15">
      <c r="A45" s="21" t="s">
        <v>19</v>
      </c>
      <c r="B45" s="22">
        <f t="shared" si="18"/>
        <v>0</v>
      </c>
      <c r="C45" s="22">
        <f t="shared" si="18"/>
        <v>0</v>
      </c>
      <c r="D45" s="22">
        <f t="shared" ref="D45:K45" si="22">+D46</f>
        <v>0</v>
      </c>
      <c r="E45" s="22">
        <f t="shared" si="22"/>
        <v>0</v>
      </c>
      <c r="F45" s="22">
        <f t="shared" si="22"/>
        <v>0</v>
      </c>
      <c r="G45" s="22">
        <f t="shared" si="22"/>
        <v>0</v>
      </c>
      <c r="H45" s="22">
        <f t="shared" si="22"/>
        <v>0</v>
      </c>
      <c r="I45" s="22">
        <f t="shared" si="22"/>
        <v>0</v>
      </c>
      <c r="J45" s="22">
        <f t="shared" si="22"/>
        <v>0</v>
      </c>
      <c r="K45" s="22">
        <f t="shared" si="22"/>
        <v>0</v>
      </c>
      <c r="L45" s="23" t="str">
        <f t="shared" si="21"/>
        <v/>
      </c>
      <c r="N45" s="31"/>
      <c r="O45" s="35"/>
    </row>
    <row r="46" spans="1:15">
      <c r="A46" s="21" t="s">
        <v>20</v>
      </c>
      <c r="B46" s="22">
        <f t="shared" si="18"/>
        <v>0</v>
      </c>
      <c r="C46" s="22">
        <f t="shared" si="18"/>
        <v>0</v>
      </c>
      <c r="D46" s="22">
        <f t="shared" ref="D46:K46" si="23">+D47+D50+D51+D54</f>
        <v>0</v>
      </c>
      <c r="E46" s="22">
        <f t="shared" si="23"/>
        <v>0</v>
      </c>
      <c r="F46" s="22">
        <f t="shared" si="23"/>
        <v>0</v>
      </c>
      <c r="G46" s="22">
        <f t="shared" si="23"/>
        <v>0</v>
      </c>
      <c r="H46" s="22">
        <f t="shared" si="23"/>
        <v>0</v>
      </c>
      <c r="I46" s="22">
        <f t="shared" si="23"/>
        <v>0</v>
      </c>
      <c r="J46" s="22">
        <f t="shared" si="23"/>
        <v>0</v>
      </c>
      <c r="K46" s="22">
        <f t="shared" si="23"/>
        <v>0</v>
      </c>
      <c r="L46" s="23" t="str">
        <f t="shared" si="21"/>
        <v/>
      </c>
      <c r="N46" s="31"/>
      <c r="O46" s="35"/>
    </row>
    <row r="47" spans="1:15">
      <c r="A47" s="21" t="s">
        <v>21</v>
      </c>
      <c r="B47" s="22">
        <f t="shared" si="18"/>
        <v>0</v>
      </c>
      <c r="C47" s="22">
        <f t="shared" si="18"/>
        <v>0</v>
      </c>
      <c r="D47" s="22">
        <f t="shared" ref="D47:K47" si="24">+D48+D49</f>
        <v>0</v>
      </c>
      <c r="E47" s="22">
        <f t="shared" si="24"/>
        <v>0</v>
      </c>
      <c r="F47" s="22">
        <f t="shared" si="24"/>
        <v>0</v>
      </c>
      <c r="G47" s="22">
        <f t="shared" si="24"/>
        <v>0</v>
      </c>
      <c r="H47" s="22">
        <f t="shared" si="24"/>
        <v>0</v>
      </c>
      <c r="I47" s="22">
        <f t="shared" si="24"/>
        <v>0</v>
      </c>
      <c r="J47" s="22">
        <f t="shared" si="24"/>
        <v>0</v>
      </c>
      <c r="K47" s="22">
        <f t="shared" si="24"/>
        <v>0</v>
      </c>
      <c r="L47" s="23" t="str">
        <f t="shared" si="21"/>
        <v/>
      </c>
      <c r="N47" s="31"/>
      <c r="O47" s="35"/>
    </row>
    <row r="48" spans="1:15">
      <c r="A48" s="24" t="s">
        <v>22</v>
      </c>
      <c r="B48" s="25">
        <f t="shared" si="18"/>
        <v>0</v>
      </c>
      <c r="C48" s="25">
        <f t="shared" si="18"/>
        <v>0</v>
      </c>
      <c r="D48" s="25">
        <f t="shared" ref="D48:K50" si="25">+D138+D168</f>
        <v>0</v>
      </c>
      <c r="E48" s="25">
        <f t="shared" si="25"/>
        <v>0</v>
      </c>
      <c r="F48" s="25">
        <f t="shared" si="25"/>
        <v>0</v>
      </c>
      <c r="G48" s="25">
        <f t="shared" si="25"/>
        <v>0</v>
      </c>
      <c r="H48" s="25">
        <f t="shared" si="25"/>
        <v>0</v>
      </c>
      <c r="I48" s="25">
        <f t="shared" si="25"/>
        <v>0</v>
      </c>
      <c r="J48" s="25">
        <f t="shared" si="25"/>
        <v>0</v>
      </c>
      <c r="K48" s="25">
        <f t="shared" si="25"/>
        <v>0</v>
      </c>
      <c r="L48" s="37" t="str">
        <f t="shared" si="21"/>
        <v/>
      </c>
      <c r="N48" s="31"/>
      <c r="O48" s="35"/>
    </row>
    <row r="49" spans="1:15">
      <c r="A49" s="26" t="s">
        <v>23</v>
      </c>
      <c r="B49" s="25">
        <f t="shared" si="18"/>
        <v>0</v>
      </c>
      <c r="C49" s="25">
        <f t="shared" si="18"/>
        <v>0</v>
      </c>
      <c r="D49" s="25">
        <f t="shared" si="25"/>
        <v>0</v>
      </c>
      <c r="E49" s="25">
        <f t="shared" si="25"/>
        <v>0</v>
      </c>
      <c r="F49" s="25">
        <f t="shared" si="25"/>
        <v>0</v>
      </c>
      <c r="G49" s="25">
        <f t="shared" si="25"/>
        <v>0</v>
      </c>
      <c r="H49" s="25">
        <f t="shared" si="25"/>
        <v>0</v>
      </c>
      <c r="I49" s="25">
        <f t="shared" si="25"/>
        <v>0</v>
      </c>
      <c r="J49" s="25">
        <f t="shared" si="25"/>
        <v>0</v>
      </c>
      <c r="K49" s="25">
        <f t="shared" si="25"/>
        <v>0</v>
      </c>
      <c r="L49" s="37" t="str">
        <f t="shared" si="21"/>
        <v/>
      </c>
      <c r="N49" s="31"/>
      <c r="O49" s="35"/>
    </row>
    <row r="50" spans="1:15">
      <c r="A50" s="24" t="s">
        <v>141</v>
      </c>
      <c r="B50" s="25">
        <f t="shared" si="18"/>
        <v>0</v>
      </c>
      <c r="C50" s="25">
        <f t="shared" si="18"/>
        <v>0</v>
      </c>
      <c r="D50" s="25">
        <f t="shared" si="25"/>
        <v>0</v>
      </c>
      <c r="E50" s="25">
        <f t="shared" si="25"/>
        <v>0</v>
      </c>
      <c r="F50" s="25">
        <f t="shared" si="25"/>
        <v>0</v>
      </c>
      <c r="G50" s="25">
        <f t="shared" si="25"/>
        <v>0</v>
      </c>
      <c r="H50" s="25">
        <f t="shared" si="25"/>
        <v>0</v>
      </c>
      <c r="I50" s="25">
        <f t="shared" si="25"/>
        <v>0</v>
      </c>
      <c r="J50" s="25">
        <f t="shared" si="25"/>
        <v>0</v>
      </c>
      <c r="K50" s="25">
        <f t="shared" si="25"/>
        <v>0</v>
      </c>
      <c r="L50" s="37" t="str">
        <f t="shared" si="21"/>
        <v/>
      </c>
      <c r="N50" s="31"/>
      <c r="O50" s="35"/>
    </row>
    <row r="51" spans="1:15">
      <c r="A51" s="21" t="s">
        <v>24</v>
      </c>
      <c r="B51" s="22">
        <f t="shared" si="18"/>
        <v>0</v>
      </c>
      <c r="C51" s="22">
        <f t="shared" si="18"/>
        <v>0</v>
      </c>
      <c r="D51" s="22">
        <f t="shared" ref="D51:K51" si="26">+D52+D53</f>
        <v>0</v>
      </c>
      <c r="E51" s="22">
        <f t="shared" si="26"/>
        <v>0</v>
      </c>
      <c r="F51" s="22">
        <f t="shared" si="26"/>
        <v>0</v>
      </c>
      <c r="G51" s="22">
        <f t="shared" si="26"/>
        <v>0</v>
      </c>
      <c r="H51" s="22">
        <f t="shared" si="26"/>
        <v>0</v>
      </c>
      <c r="I51" s="22">
        <f t="shared" si="26"/>
        <v>0</v>
      </c>
      <c r="J51" s="22">
        <f t="shared" si="26"/>
        <v>0</v>
      </c>
      <c r="K51" s="22">
        <f t="shared" si="26"/>
        <v>0</v>
      </c>
      <c r="L51" s="23" t="str">
        <f t="shared" si="21"/>
        <v/>
      </c>
      <c r="N51" s="31"/>
      <c r="O51" s="35"/>
    </row>
    <row r="52" spans="1:15">
      <c r="A52" s="28" t="s">
        <v>25</v>
      </c>
      <c r="B52" s="25">
        <f t="shared" si="18"/>
        <v>0</v>
      </c>
      <c r="C52" s="25">
        <f t="shared" si="18"/>
        <v>0</v>
      </c>
      <c r="D52" s="25">
        <f t="shared" ref="D52:K53" si="27">+D142+D172</f>
        <v>0</v>
      </c>
      <c r="E52" s="25">
        <f t="shared" si="27"/>
        <v>0</v>
      </c>
      <c r="F52" s="25">
        <f t="shared" si="27"/>
        <v>0</v>
      </c>
      <c r="G52" s="25">
        <f t="shared" si="27"/>
        <v>0</v>
      </c>
      <c r="H52" s="25">
        <f t="shared" si="27"/>
        <v>0</v>
      </c>
      <c r="I52" s="25">
        <f t="shared" si="27"/>
        <v>0</v>
      </c>
      <c r="J52" s="25">
        <f t="shared" si="27"/>
        <v>0</v>
      </c>
      <c r="K52" s="25">
        <f t="shared" si="27"/>
        <v>0</v>
      </c>
      <c r="L52" s="37" t="str">
        <f t="shared" si="21"/>
        <v/>
      </c>
      <c r="N52" s="31"/>
      <c r="O52" s="35"/>
    </row>
    <row r="53" spans="1:15">
      <c r="A53" s="28" t="s">
        <v>26</v>
      </c>
      <c r="B53" s="25">
        <f t="shared" si="18"/>
        <v>0</v>
      </c>
      <c r="C53" s="25">
        <f t="shared" si="18"/>
        <v>0</v>
      </c>
      <c r="D53" s="25">
        <f t="shared" si="27"/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21"/>
        <v/>
      </c>
      <c r="N53" s="31"/>
      <c r="O53" s="35"/>
    </row>
    <row r="54" spans="1:15">
      <c r="A54" s="21" t="s">
        <v>27</v>
      </c>
      <c r="B54" s="22">
        <f t="shared" si="18"/>
        <v>0</v>
      </c>
      <c r="C54" s="22">
        <f t="shared" si="18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21"/>
        <v/>
      </c>
      <c r="N54" s="31"/>
      <c r="O54" s="35"/>
    </row>
    <row r="55" spans="1:15">
      <c r="A55" s="28" t="str">
        <f>+A25</f>
        <v xml:space="preserve">     2.4.1 เงินอุดหนุนค่าสมาชิก/สมาคม</v>
      </c>
      <c r="B55" s="25">
        <f t="shared" si="18"/>
        <v>0</v>
      </c>
      <c r="C55" s="25">
        <f t="shared" si="18"/>
        <v>0</v>
      </c>
      <c r="D55" s="25">
        <f t="shared" ref="D55:K58" si="29">+D145+D175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21"/>
        <v/>
      </c>
      <c r="N55" s="31"/>
      <c r="O55" s="35"/>
    </row>
    <row r="56" spans="1:15">
      <c r="A56" s="28" t="s">
        <v>29</v>
      </c>
      <c r="B56" s="25">
        <f t="shared" si="18"/>
        <v>0</v>
      </c>
      <c r="C56" s="25">
        <f t="shared" si="18"/>
        <v>0</v>
      </c>
      <c r="D56" s="25">
        <f t="shared" si="29"/>
        <v>0</v>
      </c>
      <c r="E56" s="25">
        <f t="shared" si="29"/>
        <v>0</v>
      </c>
      <c r="F56" s="25">
        <f t="shared" si="29"/>
        <v>0</v>
      </c>
      <c r="G56" s="25">
        <f t="shared" si="29"/>
        <v>0</v>
      </c>
      <c r="H56" s="25">
        <f t="shared" si="29"/>
        <v>0</v>
      </c>
      <c r="I56" s="25">
        <f t="shared" si="29"/>
        <v>0</v>
      </c>
      <c r="J56" s="25">
        <f t="shared" si="29"/>
        <v>0</v>
      </c>
      <c r="K56" s="25">
        <f t="shared" si="29"/>
        <v>0</v>
      </c>
      <c r="L56" s="37" t="str">
        <f t="shared" si="21"/>
        <v/>
      </c>
      <c r="N56" s="31"/>
      <c r="O56" s="35"/>
    </row>
    <row r="57" spans="1:15">
      <c r="A57" s="28" t="s">
        <v>30</v>
      </c>
      <c r="B57" s="25">
        <f t="shared" si="18"/>
        <v>0</v>
      </c>
      <c r="C57" s="25">
        <f t="shared" si="18"/>
        <v>0</v>
      </c>
      <c r="D57" s="25">
        <f t="shared" si="29"/>
        <v>0</v>
      </c>
      <c r="E57" s="25">
        <f t="shared" si="29"/>
        <v>0</v>
      </c>
      <c r="F57" s="25">
        <f t="shared" si="29"/>
        <v>0</v>
      </c>
      <c r="G57" s="25">
        <f t="shared" si="29"/>
        <v>0</v>
      </c>
      <c r="H57" s="25">
        <f t="shared" si="29"/>
        <v>0</v>
      </c>
      <c r="I57" s="25">
        <f t="shared" si="29"/>
        <v>0</v>
      </c>
      <c r="J57" s="25">
        <f t="shared" si="29"/>
        <v>0</v>
      </c>
      <c r="K57" s="25">
        <f t="shared" si="29"/>
        <v>0</v>
      </c>
      <c r="L57" s="37" t="str">
        <f t="shared" si="21"/>
        <v/>
      </c>
      <c r="N57" s="31"/>
      <c r="O57" s="35"/>
    </row>
    <row r="58" spans="1:15" ht="19.5" thickBot="1">
      <c r="A58" s="28" t="s">
        <v>31</v>
      </c>
      <c r="B58" s="25">
        <f t="shared" si="18"/>
        <v>0</v>
      </c>
      <c r="C58" s="25">
        <f t="shared" si="18"/>
        <v>0</v>
      </c>
      <c r="D58" s="25">
        <f t="shared" si="29"/>
        <v>0</v>
      </c>
      <c r="E58" s="25">
        <f t="shared" si="29"/>
        <v>0</v>
      </c>
      <c r="F58" s="25">
        <f t="shared" si="29"/>
        <v>0</v>
      </c>
      <c r="G58" s="25">
        <f t="shared" si="29"/>
        <v>0</v>
      </c>
      <c r="H58" s="25">
        <f t="shared" si="29"/>
        <v>0</v>
      </c>
      <c r="I58" s="25">
        <f t="shared" si="29"/>
        <v>0</v>
      </c>
      <c r="J58" s="25">
        <f t="shared" si="29"/>
        <v>0</v>
      </c>
      <c r="K58" s="25">
        <f t="shared" si="29"/>
        <v>0</v>
      </c>
      <c r="L58" s="38" t="str">
        <f t="shared" si="21"/>
        <v/>
      </c>
      <c r="N58" s="31"/>
      <c r="O58" s="35"/>
    </row>
    <row r="59" spans="1:15">
      <c r="A59" s="29" t="s">
        <v>32</v>
      </c>
      <c r="B59" s="30">
        <f t="shared" ref="B59:K59" si="30">+B46+B41</f>
        <v>0</v>
      </c>
      <c r="C59" s="30">
        <f t="shared" si="30"/>
        <v>0</v>
      </c>
      <c r="D59" s="30">
        <f t="shared" si="30"/>
        <v>0</v>
      </c>
      <c r="E59" s="30">
        <f t="shared" si="30"/>
        <v>0</v>
      </c>
      <c r="F59" s="30">
        <f t="shared" si="30"/>
        <v>0</v>
      </c>
      <c r="G59" s="30">
        <f t="shared" si="30"/>
        <v>0</v>
      </c>
      <c r="H59" s="30">
        <f t="shared" si="30"/>
        <v>0</v>
      </c>
      <c r="I59" s="30">
        <f t="shared" si="30"/>
        <v>0</v>
      </c>
      <c r="J59" s="30">
        <f t="shared" si="30"/>
        <v>0</v>
      </c>
      <c r="K59" s="30">
        <f t="shared" si="30"/>
        <v>0</v>
      </c>
      <c r="L59" s="39" t="str">
        <f t="shared" si="21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tr">
        <f>+A35</f>
        <v>หน่วยงาน : คณะเทคโนโลยีและการจัดการอุตสาหกรรม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31">+D71+F71+H71+J71</f>
        <v>0</v>
      </c>
      <c r="C71" s="22">
        <f t="shared" si="31"/>
        <v>0</v>
      </c>
      <c r="D71" s="22">
        <f t="shared" ref="D71:K71" si="32">SUM(D72:D74)</f>
        <v>0</v>
      </c>
      <c r="E71" s="22">
        <f t="shared" si="32"/>
        <v>0</v>
      </c>
      <c r="F71" s="22">
        <f t="shared" si="32"/>
        <v>0</v>
      </c>
      <c r="G71" s="22">
        <f t="shared" si="32"/>
        <v>0</v>
      </c>
      <c r="H71" s="22">
        <f t="shared" si="32"/>
        <v>0</v>
      </c>
      <c r="I71" s="22">
        <f t="shared" si="32"/>
        <v>0</v>
      </c>
      <c r="J71" s="22">
        <f t="shared" si="32"/>
        <v>0</v>
      </c>
      <c r="K71" s="22">
        <f t="shared" si="32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31"/>
        <v>0</v>
      </c>
      <c r="C72" s="25">
        <f t="shared" si="31"/>
        <v>0</v>
      </c>
      <c r="D72" s="25">
        <f t="shared" ref="D72:K74" si="33">+D192</f>
        <v>0</v>
      </c>
      <c r="E72" s="25">
        <f t="shared" si="33"/>
        <v>0</v>
      </c>
      <c r="F72" s="25">
        <f t="shared" si="33"/>
        <v>0</v>
      </c>
      <c r="G72" s="25">
        <f t="shared" si="33"/>
        <v>0</v>
      </c>
      <c r="H72" s="25">
        <f t="shared" si="33"/>
        <v>0</v>
      </c>
      <c r="I72" s="25">
        <f t="shared" si="33"/>
        <v>0</v>
      </c>
      <c r="J72" s="25">
        <f t="shared" si="33"/>
        <v>0</v>
      </c>
      <c r="K72" s="25">
        <f t="shared" si="33"/>
        <v>0</v>
      </c>
      <c r="L72" s="37" t="str">
        <f t="shared" ref="L72:L89" si="34">IF(C72&gt;0,FIXED(C72/B72*100,2),"")</f>
        <v/>
      </c>
      <c r="N72" s="31"/>
      <c r="O72" s="35"/>
    </row>
    <row r="73" spans="1:15">
      <c r="A73" s="24" t="s">
        <v>18</v>
      </c>
      <c r="B73" s="25">
        <f t="shared" si="31"/>
        <v>0</v>
      </c>
      <c r="C73" s="25">
        <f t="shared" si="31"/>
        <v>0</v>
      </c>
      <c r="D73" s="25">
        <f t="shared" si="33"/>
        <v>0</v>
      </c>
      <c r="E73" s="25">
        <f t="shared" si="33"/>
        <v>0</v>
      </c>
      <c r="F73" s="25">
        <f t="shared" si="33"/>
        <v>0</v>
      </c>
      <c r="G73" s="25">
        <f t="shared" si="33"/>
        <v>0</v>
      </c>
      <c r="H73" s="25">
        <f t="shared" si="33"/>
        <v>0</v>
      </c>
      <c r="I73" s="25">
        <f t="shared" si="33"/>
        <v>0</v>
      </c>
      <c r="J73" s="25">
        <f t="shared" si="33"/>
        <v>0</v>
      </c>
      <c r="K73" s="25">
        <f t="shared" si="33"/>
        <v>0</v>
      </c>
      <c r="L73" s="37" t="str">
        <f t="shared" si="34"/>
        <v/>
      </c>
      <c r="N73" s="31"/>
      <c r="O73" s="35"/>
    </row>
    <row r="74" spans="1:15">
      <c r="A74" s="24" t="s">
        <v>140</v>
      </c>
      <c r="B74" s="25">
        <f t="shared" si="31"/>
        <v>0</v>
      </c>
      <c r="C74" s="25">
        <f t="shared" si="31"/>
        <v>0</v>
      </c>
      <c r="D74" s="25">
        <f t="shared" si="33"/>
        <v>0</v>
      </c>
      <c r="E74" s="25">
        <f t="shared" si="33"/>
        <v>0</v>
      </c>
      <c r="F74" s="25">
        <f t="shared" si="33"/>
        <v>0</v>
      </c>
      <c r="G74" s="25">
        <f t="shared" si="33"/>
        <v>0</v>
      </c>
      <c r="H74" s="25">
        <f t="shared" si="33"/>
        <v>0</v>
      </c>
      <c r="I74" s="25">
        <f t="shared" si="33"/>
        <v>0</v>
      </c>
      <c r="J74" s="25">
        <f t="shared" si="33"/>
        <v>0</v>
      </c>
      <c r="K74" s="25">
        <f t="shared" si="33"/>
        <v>0</v>
      </c>
      <c r="L74" s="37" t="str">
        <f t="shared" si="34"/>
        <v/>
      </c>
      <c r="N74" s="31"/>
      <c r="O74" s="35"/>
    </row>
    <row r="75" spans="1:15">
      <c r="A75" s="21" t="s">
        <v>19</v>
      </c>
      <c r="B75" s="22">
        <f t="shared" si="31"/>
        <v>0</v>
      </c>
      <c r="C75" s="22">
        <f t="shared" si="31"/>
        <v>0</v>
      </c>
      <c r="D75" s="22">
        <f t="shared" ref="D75:K75" si="35">+D76</f>
        <v>0</v>
      </c>
      <c r="E75" s="22">
        <f t="shared" si="35"/>
        <v>0</v>
      </c>
      <c r="F75" s="22">
        <f t="shared" si="35"/>
        <v>0</v>
      </c>
      <c r="G75" s="22">
        <f t="shared" si="35"/>
        <v>0</v>
      </c>
      <c r="H75" s="22">
        <f t="shared" si="35"/>
        <v>0</v>
      </c>
      <c r="I75" s="22">
        <f t="shared" si="35"/>
        <v>0</v>
      </c>
      <c r="J75" s="22">
        <f t="shared" si="35"/>
        <v>0</v>
      </c>
      <c r="K75" s="22">
        <f t="shared" si="35"/>
        <v>0</v>
      </c>
      <c r="L75" s="23" t="str">
        <f t="shared" si="34"/>
        <v/>
      </c>
      <c r="N75" s="31"/>
      <c r="O75" s="35"/>
    </row>
    <row r="76" spans="1:15">
      <c r="A76" s="21" t="s">
        <v>20</v>
      </c>
      <c r="B76" s="22">
        <f t="shared" si="31"/>
        <v>0</v>
      </c>
      <c r="C76" s="22">
        <f t="shared" si="31"/>
        <v>0</v>
      </c>
      <c r="D76" s="22">
        <f t="shared" ref="D76:K76" si="36">+D77+D80+D81+D84</f>
        <v>0</v>
      </c>
      <c r="E76" s="22">
        <f t="shared" si="36"/>
        <v>0</v>
      </c>
      <c r="F76" s="22">
        <f t="shared" si="36"/>
        <v>0</v>
      </c>
      <c r="G76" s="22">
        <f t="shared" si="36"/>
        <v>0</v>
      </c>
      <c r="H76" s="22">
        <f t="shared" si="36"/>
        <v>0</v>
      </c>
      <c r="I76" s="22">
        <f t="shared" si="36"/>
        <v>0</v>
      </c>
      <c r="J76" s="22">
        <f t="shared" si="36"/>
        <v>0</v>
      </c>
      <c r="K76" s="22">
        <f t="shared" si="36"/>
        <v>0</v>
      </c>
      <c r="L76" s="23" t="str">
        <f t="shared" si="34"/>
        <v/>
      </c>
      <c r="N76" s="31"/>
      <c r="O76" s="35"/>
    </row>
    <row r="77" spans="1:15">
      <c r="A77" s="21" t="s">
        <v>21</v>
      </c>
      <c r="B77" s="22">
        <f t="shared" si="31"/>
        <v>0</v>
      </c>
      <c r="C77" s="22">
        <f t="shared" si="31"/>
        <v>0</v>
      </c>
      <c r="D77" s="22">
        <f t="shared" ref="D77:K77" si="37">+D78+D79</f>
        <v>0</v>
      </c>
      <c r="E77" s="22">
        <f t="shared" si="37"/>
        <v>0</v>
      </c>
      <c r="F77" s="22">
        <f t="shared" si="37"/>
        <v>0</v>
      </c>
      <c r="G77" s="22">
        <f t="shared" si="37"/>
        <v>0</v>
      </c>
      <c r="H77" s="22">
        <f t="shared" si="37"/>
        <v>0</v>
      </c>
      <c r="I77" s="22">
        <f t="shared" si="37"/>
        <v>0</v>
      </c>
      <c r="J77" s="22">
        <f t="shared" si="37"/>
        <v>0</v>
      </c>
      <c r="K77" s="22">
        <f t="shared" si="37"/>
        <v>0</v>
      </c>
      <c r="L77" s="23" t="str">
        <f t="shared" si="34"/>
        <v/>
      </c>
      <c r="N77" s="31"/>
      <c r="O77" s="35"/>
    </row>
    <row r="78" spans="1:15">
      <c r="A78" s="24" t="s">
        <v>22</v>
      </c>
      <c r="B78" s="25">
        <f t="shared" si="31"/>
        <v>0</v>
      </c>
      <c r="C78" s="25">
        <f t="shared" si="31"/>
        <v>0</v>
      </c>
      <c r="D78" s="25">
        <f t="shared" ref="D78:K80" si="38">+D198</f>
        <v>0</v>
      </c>
      <c r="E78" s="25">
        <f t="shared" si="38"/>
        <v>0</v>
      </c>
      <c r="F78" s="25">
        <f t="shared" si="38"/>
        <v>0</v>
      </c>
      <c r="G78" s="25">
        <f t="shared" si="38"/>
        <v>0</v>
      </c>
      <c r="H78" s="25">
        <f t="shared" si="38"/>
        <v>0</v>
      </c>
      <c r="I78" s="25">
        <f t="shared" si="38"/>
        <v>0</v>
      </c>
      <c r="J78" s="25">
        <f t="shared" si="38"/>
        <v>0</v>
      </c>
      <c r="K78" s="25">
        <f t="shared" si="38"/>
        <v>0</v>
      </c>
      <c r="L78" s="37" t="str">
        <f t="shared" si="34"/>
        <v/>
      </c>
      <c r="N78" s="31"/>
      <c r="O78" s="35"/>
    </row>
    <row r="79" spans="1:15">
      <c r="A79" s="26" t="s">
        <v>23</v>
      </c>
      <c r="B79" s="25">
        <f t="shared" si="31"/>
        <v>0</v>
      </c>
      <c r="C79" s="25">
        <f t="shared" si="31"/>
        <v>0</v>
      </c>
      <c r="D79" s="25">
        <f t="shared" si="38"/>
        <v>0</v>
      </c>
      <c r="E79" s="25">
        <f t="shared" si="38"/>
        <v>0</v>
      </c>
      <c r="F79" s="25">
        <f t="shared" si="38"/>
        <v>0</v>
      </c>
      <c r="G79" s="25">
        <f t="shared" si="38"/>
        <v>0</v>
      </c>
      <c r="H79" s="25">
        <f t="shared" si="38"/>
        <v>0</v>
      </c>
      <c r="I79" s="25">
        <f t="shared" si="38"/>
        <v>0</v>
      </c>
      <c r="J79" s="25">
        <f t="shared" si="38"/>
        <v>0</v>
      </c>
      <c r="K79" s="25">
        <f t="shared" si="38"/>
        <v>0</v>
      </c>
      <c r="L79" s="37" t="str">
        <f t="shared" si="34"/>
        <v/>
      </c>
      <c r="N79" s="31"/>
      <c r="O79" s="35"/>
    </row>
    <row r="80" spans="1:15">
      <c r="A80" s="24" t="s">
        <v>141</v>
      </c>
      <c r="B80" s="25">
        <f t="shared" si="31"/>
        <v>0</v>
      </c>
      <c r="C80" s="25">
        <f t="shared" si="31"/>
        <v>0</v>
      </c>
      <c r="D80" s="25">
        <f t="shared" si="38"/>
        <v>0</v>
      </c>
      <c r="E80" s="25">
        <f t="shared" si="38"/>
        <v>0</v>
      </c>
      <c r="F80" s="25">
        <f t="shared" si="38"/>
        <v>0</v>
      </c>
      <c r="G80" s="25">
        <f t="shared" si="38"/>
        <v>0</v>
      </c>
      <c r="H80" s="25">
        <f t="shared" si="38"/>
        <v>0</v>
      </c>
      <c r="I80" s="25">
        <f t="shared" si="38"/>
        <v>0</v>
      </c>
      <c r="J80" s="25">
        <f t="shared" si="38"/>
        <v>0</v>
      </c>
      <c r="K80" s="25">
        <f t="shared" si="38"/>
        <v>0</v>
      </c>
      <c r="L80" s="37" t="str">
        <f t="shared" si="34"/>
        <v/>
      </c>
      <c r="N80" s="31"/>
      <c r="O80" s="35"/>
    </row>
    <row r="81" spans="1:15">
      <c r="A81" s="21" t="s">
        <v>24</v>
      </c>
      <c r="B81" s="22">
        <f t="shared" si="31"/>
        <v>0</v>
      </c>
      <c r="C81" s="22">
        <f t="shared" si="31"/>
        <v>0</v>
      </c>
      <c r="D81" s="22">
        <f t="shared" ref="D81:K81" si="39">+D82+D83</f>
        <v>0</v>
      </c>
      <c r="E81" s="22">
        <f t="shared" si="39"/>
        <v>0</v>
      </c>
      <c r="F81" s="22">
        <f t="shared" si="39"/>
        <v>0</v>
      </c>
      <c r="G81" s="22">
        <f t="shared" si="39"/>
        <v>0</v>
      </c>
      <c r="H81" s="22">
        <f t="shared" si="39"/>
        <v>0</v>
      </c>
      <c r="I81" s="22">
        <f t="shared" si="39"/>
        <v>0</v>
      </c>
      <c r="J81" s="22">
        <f t="shared" si="39"/>
        <v>0</v>
      </c>
      <c r="K81" s="22">
        <f t="shared" si="39"/>
        <v>0</v>
      </c>
      <c r="L81" s="23" t="str">
        <f t="shared" si="34"/>
        <v/>
      </c>
      <c r="N81" s="31"/>
      <c r="O81" s="35"/>
    </row>
    <row r="82" spans="1:15">
      <c r="A82" s="28" t="s">
        <v>25</v>
      </c>
      <c r="B82" s="25">
        <f t="shared" si="31"/>
        <v>0</v>
      </c>
      <c r="C82" s="25">
        <f t="shared" si="31"/>
        <v>0</v>
      </c>
      <c r="D82" s="25">
        <f>+D202+D232</f>
        <v>0</v>
      </c>
      <c r="E82" s="25">
        <f t="shared" ref="E82:K82" si="40">+E202+E232</f>
        <v>0</v>
      </c>
      <c r="F82" s="25">
        <f t="shared" si="40"/>
        <v>0</v>
      </c>
      <c r="G82" s="25">
        <f t="shared" si="40"/>
        <v>0</v>
      </c>
      <c r="H82" s="25">
        <f t="shared" si="40"/>
        <v>0</v>
      </c>
      <c r="I82" s="25">
        <f t="shared" si="40"/>
        <v>0</v>
      </c>
      <c r="J82" s="25">
        <f t="shared" si="40"/>
        <v>0</v>
      </c>
      <c r="K82" s="25">
        <f t="shared" si="40"/>
        <v>0</v>
      </c>
      <c r="L82" s="37" t="str">
        <f t="shared" si="34"/>
        <v/>
      </c>
      <c r="N82" s="31"/>
      <c r="O82" s="35"/>
    </row>
    <row r="83" spans="1:15">
      <c r="A83" s="28" t="s">
        <v>26</v>
      </c>
      <c r="B83" s="25">
        <f t="shared" si="31"/>
        <v>0</v>
      </c>
      <c r="C83" s="25">
        <f t="shared" si="31"/>
        <v>0</v>
      </c>
      <c r="D83" s="25">
        <f t="shared" ref="D83:K83" si="41">+D203+D233</f>
        <v>0</v>
      </c>
      <c r="E83" s="25">
        <f t="shared" si="41"/>
        <v>0</v>
      </c>
      <c r="F83" s="25">
        <f t="shared" si="41"/>
        <v>0</v>
      </c>
      <c r="G83" s="25">
        <f t="shared" si="41"/>
        <v>0</v>
      </c>
      <c r="H83" s="25">
        <f t="shared" si="41"/>
        <v>0</v>
      </c>
      <c r="I83" s="25">
        <f t="shared" si="41"/>
        <v>0</v>
      </c>
      <c r="J83" s="25">
        <f t="shared" si="41"/>
        <v>0</v>
      </c>
      <c r="K83" s="25">
        <f t="shared" si="41"/>
        <v>0</v>
      </c>
      <c r="L83" s="37" t="str">
        <f t="shared" si="34"/>
        <v/>
      </c>
      <c r="N83" s="31"/>
      <c r="O83" s="35"/>
    </row>
    <row r="84" spans="1:15">
      <c r="A84" s="21" t="s">
        <v>27</v>
      </c>
      <c r="B84" s="22">
        <f t="shared" si="31"/>
        <v>0</v>
      </c>
      <c r="C84" s="22">
        <f t="shared" si="31"/>
        <v>0</v>
      </c>
      <c r="D84" s="22">
        <f t="shared" ref="D84:K84" si="42">SUM(D85:D88)</f>
        <v>0</v>
      </c>
      <c r="E84" s="22">
        <f t="shared" si="42"/>
        <v>0</v>
      </c>
      <c r="F84" s="22">
        <f t="shared" si="42"/>
        <v>0</v>
      </c>
      <c r="G84" s="22">
        <f t="shared" si="42"/>
        <v>0</v>
      </c>
      <c r="H84" s="22">
        <f t="shared" si="42"/>
        <v>0</v>
      </c>
      <c r="I84" s="22">
        <f t="shared" si="42"/>
        <v>0</v>
      </c>
      <c r="J84" s="22">
        <f t="shared" si="42"/>
        <v>0</v>
      </c>
      <c r="K84" s="22">
        <f t="shared" si="42"/>
        <v>0</v>
      </c>
      <c r="L84" s="23" t="str">
        <f t="shared" si="34"/>
        <v/>
      </c>
      <c r="N84" s="31"/>
      <c r="O84" s="35"/>
    </row>
    <row r="85" spans="1:15">
      <c r="A85" s="28" t="str">
        <f>+A55</f>
        <v xml:space="preserve">     2.4.1 เงินอุดหนุนค่าสมาชิก/สมาคม</v>
      </c>
      <c r="B85" s="25">
        <f t="shared" si="31"/>
        <v>0</v>
      </c>
      <c r="C85" s="25">
        <f t="shared" si="31"/>
        <v>0</v>
      </c>
      <c r="D85" s="25">
        <f t="shared" ref="D85:K88" si="43">+D205</f>
        <v>0</v>
      </c>
      <c r="E85" s="25">
        <f t="shared" si="43"/>
        <v>0</v>
      </c>
      <c r="F85" s="25">
        <f t="shared" si="43"/>
        <v>0</v>
      </c>
      <c r="G85" s="25">
        <f t="shared" si="43"/>
        <v>0</v>
      </c>
      <c r="H85" s="25">
        <f t="shared" si="43"/>
        <v>0</v>
      </c>
      <c r="I85" s="25">
        <f t="shared" si="43"/>
        <v>0</v>
      </c>
      <c r="J85" s="25">
        <f t="shared" si="43"/>
        <v>0</v>
      </c>
      <c r="K85" s="25">
        <f t="shared" si="43"/>
        <v>0</v>
      </c>
      <c r="L85" s="37" t="str">
        <f t="shared" si="34"/>
        <v/>
      </c>
      <c r="N85" s="31"/>
      <c r="O85" s="35"/>
    </row>
    <row r="86" spans="1:15">
      <c r="A86" s="28" t="s">
        <v>29</v>
      </c>
      <c r="B86" s="25">
        <f t="shared" si="31"/>
        <v>0</v>
      </c>
      <c r="C86" s="25">
        <f t="shared" si="31"/>
        <v>0</v>
      </c>
      <c r="D86" s="25">
        <f t="shared" si="43"/>
        <v>0</v>
      </c>
      <c r="E86" s="25">
        <f t="shared" si="43"/>
        <v>0</v>
      </c>
      <c r="F86" s="25">
        <f t="shared" si="43"/>
        <v>0</v>
      </c>
      <c r="G86" s="25">
        <f t="shared" si="43"/>
        <v>0</v>
      </c>
      <c r="H86" s="25">
        <f t="shared" si="43"/>
        <v>0</v>
      </c>
      <c r="I86" s="25">
        <f t="shared" si="43"/>
        <v>0</v>
      </c>
      <c r="J86" s="25">
        <f t="shared" si="43"/>
        <v>0</v>
      </c>
      <c r="K86" s="25">
        <f t="shared" si="43"/>
        <v>0</v>
      </c>
      <c r="L86" s="37" t="str">
        <f t="shared" si="34"/>
        <v/>
      </c>
      <c r="N86" s="31"/>
      <c r="O86" s="35"/>
    </row>
    <row r="87" spans="1:15">
      <c r="A87" s="28" t="s">
        <v>30</v>
      </c>
      <c r="B87" s="25">
        <f t="shared" si="31"/>
        <v>0</v>
      </c>
      <c r="C87" s="25">
        <f t="shared" si="31"/>
        <v>0</v>
      </c>
      <c r="D87" s="25">
        <f t="shared" si="43"/>
        <v>0</v>
      </c>
      <c r="E87" s="25">
        <f t="shared" si="43"/>
        <v>0</v>
      </c>
      <c r="F87" s="25">
        <f t="shared" si="43"/>
        <v>0</v>
      </c>
      <c r="G87" s="25">
        <f t="shared" si="43"/>
        <v>0</v>
      </c>
      <c r="H87" s="25">
        <f t="shared" si="43"/>
        <v>0</v>
      </c>
      <c r="I87" s="25">
        <f t="shared" si="43"/>
        <v>0</v>
      </c>
      <c r="J87" s="25">
        <f t="shared" si="43"/>
        <v>0</v>
      </c>
      <c r="K87" s="25">
        <f t="shared" si="43"/>
        <v>0</v>
      </c>
      <c r="L87" s="37" t="str">
        <f t="shared" si="34"/>
        <v/>
      </c>
      <c r="N87" s="31"/>
      <c r="O87" s="35"/>
    </row>
    <row r="88" spans="1:15" ht="19.5" thickBot="1">
      <c r="A88" s="28" t="s">
        <v>31</v>
      </c>
      <c r="B88" s="25">
        <f t="shared" si="31"/>
        <v>0</v>
      </c>
      <c r="C88" s="25">
        <f t="shared" si="31"/>
        <v>0</v>
      </c>
      <c r="D88" s="25">
        <f t="shared" si="43"/>
        <v>0</v>
      </c>
      <c r="E88" s="25">
        <f t="shared" si="43"/>
        <v>0</v>
      </c>
      <c r="F88" s="25">
        <f t="shared" si="43"/>
        <v>0</v>
      </c>
      <c r="G88" s="25">
        <f t="shared" si="43"/>
        <v>0</v>
      </c>
      <c r="H88" s="25">
        <f t="shared" si="43"/>
        <v>0</v>
      </c>
      <c r="I88" s="25">
        <f t="shared" si="43"/>
        <v>0</v>
      </c>
      <c r="J88" s="25">
        <f t="shared" si="43"/>
        <v>0</v>
      </c>
      <c r="K88" s="25">
        <f t="shared" si="43"/>
        <v>0</v>
      </c>
      <c r="L88" s="38" t="str">
        <f t="shared" si="34"/>
        <v/>
      </c>
      <c r="N88" s="31"/>
      <c r="O88" s="35"/>
    </row>
    <row r="89" spans="1:15">
      <c r="A89" s="29" t="s">
        <v>32</v>
      </c>
      <c r="B89" s="30">
        <f t="shared" ref="B89:K89" si="44">+B76+B71</f>
        <v>0</v>
      </c>
      <c r="C89" s="30">
        <f t="shared" si="44"/>
        <v>0</v>
      </c>
      <c r="D89" s="30">
        <f t="shared" si="44"/>
        <v>0</v>
      </c>
      <c r="E89" s="30">
        <f t="shared" si="44"/>
        <v>0</v>
      </c>
      <c r="F89" s="30">
        <f t="shared" si="44"/>
        <v>0</v>
      </c>
      <c r="G89" s="30">
        <f t="shared" si="44"/>
        <v>0</v>
      </c>
      <c r="H89" s="30">
        <f t="shared" si="44"/>
        <v>0</v>
      </c>
      <c r="I89" s="30">
        <f t="shared" si="44"/>
        <v>0</v>
      </c>
      <c r="J89" s="30">
        <f t="shared" si="44"/>
        <v>0</v>
      </c>
      <c r="K89" s="30">
        <f t="shared" si="44"/>
        <v>0</v>
      </c>
      <c r="L89" s="39" t="str">
        <f t="shared" si="34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tr">
        <f>+A244</f>
        <v>แผนงาน : บริการวิชาการแก่สังคม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tr">
        <f>+A65</f>
        <v>หน่วยงาน : คณะเทคโนโลยีและการจัดการอุตสาหกรรม</v>
      </c>
      <c r="B95" s="160"/>
      <c r="C95" s="160"/>
      <c r="D95" s="161"/>
      <c r="E95" s="176" t="s">
        <v>3</v>
      </c>
      <c r="F95" s="176"/>
      <c r="G95" s="176"/>
      <c r="H95" s="119"/>
      <c r="I95" s="119"/>
      <c r="J95" s="119"/>
      <c r="K95" s="119"/>
      <c r="L95" s="5"/>
      <c r="N95" s="31"/>
      <c r="O95" s="35"/>
    </row>
    <row r="96" spans="1:15">
      <c r="A96" s="6"/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 t="shared" ref="B101:B118" si="45">+D101+F101+H101+J101</f>
        <v>0</v>
      </c>
      <c r="C101" s="22">
        <f t="shared" ref="C101:C118" si="46">+E101+G101+I101+K101</f>
        <v>0</v>
      </c>
      <c r="D101" s="22">
        <f t="shared" ref="D101:K101" si="47">SUM(D102:D104)</f>
        <v>0</v>
      </c>
      <c r="E101" s="22">
        <f t="shared" si="47"/>
        <v>0</v>
      </c>
      <c r="F101" s="22">
        <f t="shared" si="47"/>
        <v>0</v>
      </c>
      <c r="G101" s="22">
        <f t="shared" si="47"/>
        <v>0</v>
      </c>
      <c r="H101" s="22">
        <f t="shared" si="47"/>
        <v>0</v>
      </c>
      <c r="I101" s="22">
        <f t="shared" si="47"/>
        <v>0</v>
      </c>
      <c r="J101" s="22">
        <f t="shared" si="47"/>
        <v>0</v>
      </c>
      <c r="K101" s="22">
        <f t="shared" si="47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si="45"/>
        <v>0</v>
      </c>
      <c r="C102" s="25">
        <f t="shared" si="46"/>
        <v>0</v>
      </c>
      <c r="D102" s="25">
        <f>+D252</f>
        <v>0</v>
      </c>
      <c r="E102" s="25">
        <f t="shared" ref="E102:K102" si="48">+E252</f>
        <v>0</v>
      </c>
      <c r="F102" s="25">
        <f t="shared" si="48"/>
        <v>0</v>
      </c>
      <c r="G102" s="25">
        <f t="shared" si="48"/>
        <v>0</v>
      </c>
      <c r="H102" s="25">
        <f t="shared" si="48"/>
        <v>0</v>
      </c>
      <c r="I102" s="25">
        <f t="shared" si="48"/>
        <v>0</v>
      </c>
      <c r="J102" s="25">
        <f t="shared" si="48"/>
        <v>0</v>
      </c>
      <c r="K102" s="25">
        <f t="shared" si="48"/>
        <v>0</v>
      </c>
      <c r="L102" s="37" t="str">
        <f t="shared" ref="L102:L119" si="49">IF(C102&gt;0,FIXED(C102/B102*100,2),"")</f>
        <v/>
      </c>
      <c r="N102" s="31"/>
      <c r="O102" s="35"/>
    </row>
    <row r="103" spans="1:15">
      <c r="A103" s="24" t="s">
        <v>18</v>
      </c>
      <c r="B103" s="25">
        <f t="shared" si="45"/>
        <v>0</v>
      </c>
      <c r="C103" s="25">
        <f t="shared" si="46"/>
        <v>0</v>
      </c>
      <c r="D103" s="25">
        <f t="shared" ref="D103:K103" si="50">+D253</f>
        <v>0</v>
      </c>
      <c r="E103" s="25">
        <f t="shared" si="50"/>
        <v>0</v>
      </c>
      <c r="F103" s="25">
        <f t="shared" si="50"/>
        <v>0</v>
      </c>
      <c r="G103" s="25">
        <f t="shared" si="50"/>
        <v>0</v>
      </c>
      <c r="H103" s="25">
        <f t="shared" si="50"/>
        <v>0</v>
      </c>
      <c r="I103" s="25">
        <f t="shared" si="50"/>
        <v>0</v>
      </c>
      <c r="J103" s="25">
        <f t="shared" si="50"/>
        <v>0</v>
      </c>
      <c r="K103" s="25">
        <f t="shared" si="50"/>
        <v>0</v>
      </c>
      <c r="L103" s="37" t="str">
        <f t="shared" si="49"/>
        <v/>
      </c>
      <c r="N103" s="31"/>
      <c r="O103" s="35"/>
    </row>
    <row r="104" spans="1:15">
      <c r="A104" s="24" t="s">
        <v>140</v>
      </c>
      <c r="B104" s="25">
        <f t="shared" si="45"/>
        <v>0</v>
      </c>
      <c r="C104" s="25">
        <f t="shared" si="46"/>
        <v>0</v>
      </c>
      <c r="D104" s="25">
        <f t="shared" ref="D104:K104" si="51">+D254</f>
        <v>0</v>
      </c>
      <c r="E104" s="25">
        <f t="shared" si="51"/>
        <v>0</v>
      </c>
      <c r="F104" s="25">
        <f t="shared" si="51"/>
        <v>0</v>
      </c>
      <c r="G104" s="25">
        <f t="shared" si="51"/>
        <v>0</v>
      </c>
      <c r="H104" s="25">
        <f t="shared" si="51"/>
        <v>0</v>
      </c>
      <c r="I104" s="25">
        <f t="shared" si="51"/>
        <v>0</v>
      </c>
      <c r="J104" s="25">
        <f t="shared" si="51"/>
        <v>0</v>
      </c>
      <c r="K104" s="25">
        <f t="shared" si="51"/>
        <v>0</v>
      </c>
      <c r="L104" s="37" t="str">
        <f t="shared" si="49"/>
        <v/>
      </c>
      <c r="N104" s="31"/>
      <c r="O104" s="35"/>
    </row>
    <row r="105" spans="1:15">
      <c r="A105" s="21" t="s">
        <v>19</v>
      </c>
      <c r="B105" s="22">
        <f t="shared" si="45"/>
        <v>0</v>
      </c>
      <c r="C105" s="22">
        <f t="shared" si="46"/>
        <v>0</v>
      </c>
      <c r="D105" s="22">
        <f t="shared" ref="D105:K105" si="52">+D106</f>
        <v>0</v>
      </c>
      <c r="E105" s="22">
        <f t="shared" si="52"/>
        <v>0</v>
      </c>
      <c r="F105" s="22">
        <f t="shared" si="52"/>
        <v>0</v>
      </c>
      <c r="G105" s="22">
        <f t="shared" si="52"/>
        <v>0</v>
      </c>
      <c r="H105" s="22">
        <f t="shared" si="52"/>
        <v>0</v>
      </c>
      <c r="I105" s="22">
        <f t="shared" si="52"/>
        <v>0</v>
      </c>
      <c r="J105" s="22">
        <f t="shared" si="52"/>
        <v>0</v>
      </c>
      <c r="K105" s="22">
        <f t="shared" si="52"/>
        <v>0</v>
      </c>
      <c r="L105" s="23" t="str">
        <f t="shared" si="49"/>
        <v/>
      </c>
      <c r="N105" s="31"/>
      <c r="O105" s="35"/>
    </row>
    <row r="106" spans="1:15">
      <c r="A106" s="21" t="s">
        <v>20</v>
      </c>
      <c r="B106" s="22">
        <f t="shared" si="45"/>
        <v>0</v>
      </c>
      <c r="C106" s="22">
        <f t="shared" si="46"/>
        <v>0</v>
      </c>
      <c r="D106" s="22">
        <f t="shared" ref="D106:K106" si="53">+D107+D110+D111+D114</f>
        <v>0</v>
      </c>
      <c r="E106" s="22">
        <f t="shared" si="53"/>
        <v>0</v>
      </c>
      <c r="F106" s="22">
        <f t="shared" si="53"/>
        <v>0</v>
      </c>
      <c r="G106" s="22">
        <f t="shared" si="53"/>
        <v>0</v>
      </c>
      <c r="H106" s="22">
        <f t="shared" si="53"/>
        <v>0</v>
      </c>
      <c r="I106" s="22">
        <f t="shared" si="53"/>
        <v>0</v>
      </c>
      <c r="J106" s="22">
        <f t="shared" si="53"/>
        <v>0</v>
      </c>
      <c r="K106" s="22">
        <f t="shared" si="53"/>
        <v>0</v>
      </c>
      <c r="L106" s="23" t="str">
        <f t="shared" si="49"/>
        <v/>
      </c>
      <c r="N106" s="31"/>
      <c r="O106" s="35"/>
    </row>
    <row r="107" spans="1:15">
      <c r="A107" s="21" t="s">
        <v>21</v>
      </c>
      <c r="B107" s="22">
        <f t="shared" si="45"/>
        <v>0</v>
      </c>
      <c r="C107" s="22">
        <f t="shared" si="46"/>
        <v>0</v>
      </c>
      <c r="D107" s="22">
        <f t="shared" ref="D107:K107" si="54">+D108+D109</f>
        <v>0</v>
      </c>
      <c r="E107" s="22">
        <f t="shared" si="54"/>
        <v>0</v>
      </c>
      <c r="F107" s="22">
        <f t="shared" si="54"/>
        <v>0</v>
      </c>
      <c r="G107" s="22">
        <f t="shared" si="54"/>
        <v>0</v>
      </c>
      <c r="H107" s="22">
        <f t="shared" si="54"/>
        <v>0</v>
      </c>
      <c r="I107" s="22">
        <f t="shared" si="54"/>
        <v>0</v>
      </c>
      <c r="J107" s="22">
        <f t="shared" si="54"/>
        <v>0</v>
      </c>
      <c r="K107" s="22">
        <f t="shared" si="54"/>
        <v>0</v>
      </c>
      <c r="L107" s="23" t="str">
        <f t="shared" si="49"/>
        <v/>
      </c>
      <c r="N107" s="31"/>
      <c r="O107" s="35"/>
    </row>
    <row r="108" spans="1:15">
      <c r="A108" s="24" t="s">
        <v>22</v>
      </c>
      <c r="B108" s="25">
        <f t="shared" si="45"/>
        <v>0</v>
      </c>
      <c r="C108" s="25">
        <f t="shared" si="46"/>
        <v>0</v>
      </c>
      <c r="D108" s="25">
        <f t="shared" ref="D108:K108" si="55">+D258</f>
        <v>0</v>
      </c>
      <c r="E108" s="25">
        <f t="shared" si="55"/>
        <v>0</v>
      </c>
      <c r="F108" s="25">
        <f t="shared" si="55"/>
        <v>0</v>
      </c>
      <c r="G108" s="25">
        <f t="shared" si="55"/>
        <v>0</v>
      </c>
      <c r="H108" s="25">
        <f t="shared" si="55"/>
        <v>0</v>
      </c>
      <c r="I108" s="25">
        <f t="shared" si="55"/>
        <v>0</v>
      </c>
      <c r="J108" s="25">
        <f t="shared" si="55"/>
        <v>0</v>
      </c>
      <c r="K108" s="25">
        <f t="shared" si="55"/>
        <v>0</v>
      </c>
      <c r="L108" s="37" t="str">
        <f t="shared" si="49"/>
        <v/>
      </c>
      <c r="N108" s="31"/>
      <c r="O108" s="35"/>
    </row>
    <row r="109" spans="1:15">
      <c r="A109" s="26" t="s">
        <v>23</v>
      </c>
      <c r="B109" s="25">
        <f t="shared" si="45"/>
        <v>0</v>
      </c>
      <c r="C109" s="25">
        <f t="shared" si="46"/>
        <v>0</v>
      </c>
      <c r="D109" s="25">
        <f t="shared" ref="D109:K109" si="56">+D259</f>
        <v>0</v>
      </c>
      <c r="E109" s="25">
        <f t="shared" si="56"/>
        <v>0</v>
      </c>
      <c r="F109" s="25">
        <f t="shared" si="56"/>
        <v>0</v>
      </c>
      <c r="G109" s="25">
        <f t="shared" si="56"/>
        <v>0</v>
      </c>
      <c r="H109" s="25">
        <f t="shared" si="56"/>
        <v>0</v>
      </c>
      <c r="I109" s="25">
        <f t="shared" si="56"/>
        <v>0</v>
      </c>
      <c r="J109" s="25">
        <f t="shared" si="56"/>
        <v>0</v>
      </c>
      <c r="K109" s="25">
        <f t="shared" si="56"/>
        <v>0</v>
      </c>
      <c r="L109" s="37" t="str">
        <f t="shared" si="49"/>
        <v/>
      </c>
      <c r="N109" s="31"/>
      <c r="O109" s="35"/>
    </row>
    <row r="110" spans="1:15">
      <c r="A110" s="24" t="s">
        <v>141</v>
      </c>
      <c r="B110" s="25">
        <f t="shared" si="45"/>
        <v>0</v>
      </c>
      <c r="C110" s="25">
        <f t="shared" si="46"/>
        <v>0</v>
      </c>
      <c r="D110" s="25">
        <f t="shared" ref="D110:K110" si="57">+D260</f>
        <v>0</v>
      </c>
      <c r="E110" s="25">
        <f t="shared" si="57"/>
        <v>0</v>
      </c>
      <c r="F110" s="25">
        <f t="shared" si="57"/>
        <v>0</v>
      </c>
      <c r="G110" s="25">
        <f t="shared" si="57"/>
        <v>0</v>
      </c>
      <c r="H110" s="25">
        <f t="shared" si="57"/>
        <v>0</v>
      </c>
      <c r="I110" s="25">
        <f t="shared" si="57"/>
        <v>0</v>
      </c>
      <c r="J110" s="25">
        <f t="shared" si="57"/>
        <v>0</v>
      </c>
      <c r="K110" s="25">
        <f t="shared" si="57"/>
        <v>0</v>
      </c>
      <c r="L110" s="37" t="str">
        <f t="shared" si="49"/>
        <v/>
      </c>
      <c r="N110" s="31"/>
      <c r="O110" s="35"/>
    </row>
    <row r="111" spans="1:15">
      <c r="A111" s="21" t="s">
        <v>24</v>
      </c>
      <c r="B111" s="22">
        <f t="shared" si="45"/>
        <v>0</v>
      </c>
      <c r="C111" s="22">
        <f t="shared" si="46"/>
        <v>0</v>
      </c>
      <c r="D111" s="22">
        <f t="shared" ref="D111:K111" si="58">+D112+D113</f>
        <v>0</v>
      </c>
      <c r="E111" s="22">
        <f t="shared" si="58"/>
        <v>0</v>
      </c>
      <c r="F111" s="22">
        <f t="shared" si="58"/>
        <v>0</v>
      </c>
      <c r="G111" s="22">
        <f t="shared" si="58"/>
        <v>0</v>
      </c>
      <c r="H111" s="22">
        <f t="shared" si="58"/>
        <v>0</v>
      </c>
      <c r="I111" s="22">
        <f t="shared" si="58"/>
        <v>0</v>
      </c>
      <c r="J111" s="22">
        <f t="shared" si="58"/>
        <v>0</v>
      </c>
      <c r="K111" s="22">
        <f t="shared" si="58"/>
        <v>0</v>
      </c>
      <c r="L111" s="23" t="str">
        <f t="shared" si="49"/>
        <v/>
      </c>
      <c r="N111" s="31"/>
      <c r="O111" s="35"/>
    </row>
    <row r="112" spans="1:15">
      <c r="A112" s="28" t="s">
        <v>25</v>
      </c>
      <c r="B112" s="25">
        <f t="shared" si="45"/>
        <v>0</v>
      </c>
      <c r="C112" s="25">
        <f t="shared" si="46"/>
        <v>0</v>
      </c>
      <c r="D112" s="25">
        <f t="shared" ref="D112:K112" si="59">+D262</f>
        <v>0</v>
      </c>
      <c r="E112" s="25">
        <f t="shared" si="59"/>
        <v>0</v>
      </c>
      <c r="F112" s="25">
        <f t="shared" si="59"/>
        <v>0</v>
      </c>
      <c r="G112" s="25">
        <f t="shared" si="59"/>
        <v>0</v>
      </c>
      <c r="H112" s="25">
        <f t="shared" si="59"/>
        <v>0</v>
      </c>
      <c r="I112" s="25">
        <f t="shared" si="59"/>
        <v>0</v>
      </c>
      <c r="J112" s="25">
        <f t="shared" si="59"/>
        <v>0</v>
      </c>
      <c r="K112" s="25">
        <f t="shared" si="59"/>
        <v>0</v>
      </c>
      <c r="L112" s="37" t="str">
        <f t="shared" si="49"/>
        <v/>
      </c>
      <c r="N112" s="31"/>
      <c r="O112" s="35"/>
    </row>
    <row r="113" spans="1:15">
      <c r="A113" s="28" t="s">
        <v>26</v>
      </c>
      <c r="B113" s="25">
        <f t="shared" si="45"/>
        <v>0</v>
      </c>
      <c r="C113" s="25">
        <f t="shared" si="46"/>
        <v>0</v>
      </c>
      <c r="D113" s="25">
        <f t="shared" ref="D113:K113" si="60">+D263</f>
        <v>0</v>
      </c>
      <c r="E113" s="25">
        <f t="shared" si="60"/>
        <v>0</v>
      </c>
      <c r="F113" s="25">
        <f t="shared" si="60"/>
        <v>0</v>
      </c>
      <c r="G113" s="25">
        <f t="shared" si="60"/>
        <v>0</v>
      </c>
      <c r="H113" s="25">
        <f t="shared" si="60"/>
        <v>0</v>
      </c>
      <c r="I113" s="25">
        <f t="shared" si="60"/>
        <v>0</v>
      </c>
      <c r="J113" s="25">
        <f t="shared" si="60"/>
        <v>0</v>
      </c>
      <c r="K113" s="25">
        <f t="shared" si="60"/>
        <v>0</v>
      </c>
      <c r="L113" s="37" t="str">
        <f t="shared" si="49"/>
        <v/>
      </c>
      <c r="N113" s="31"/>
      <c r="O113" s="35"/>
    </row>
    <row r="114" spans="1:15">
      <c r="A114" s="21" t="s">
        <v>27</v>
      </c>
      <c r="B114" s="22">
        <f t="shared" si="45"/>
        <v>0</v>
      </c>
      <c r="C114" s="22">
        <f t="shared" si="46"/>
        <v>0</v>
      </c>
      <c r="D114" s="22">
        <f t="shared" ref="D114:K114" si="61">SUM(D115:D118)</f>
        <v>0</v>
      </c>
      <c r="E114" s="22">
        <f t="shared" si="61"/>
        <v>0</v>
      </c>
      <c r="F114" s="22">
        <f t="shared" si="61"/>
        <v>0</v>
      </c>
      <c r="G114" s="22">
        <f t="shared" si="61"/>
        <v>0</v>
      </c>
      <c r="H114" s="22">
        <f t="shared" si="61"/>
        <v>0</v>
      </c>
      <c r="I114" s="22">
        <f t="shared" si="61"/>
        <v>0</v>
      </c>
      <c r="J114" s="22">
        <f t="shared" si="61"/>
        <v>0</v>
      </c>
      <c r="K114" s="22">
        <f t="shared" si="61"/>
        <v>0</v>
      </c>
      <c r="L114" s="23" t="str">
        <f t="shared" si="49"/>
        <v/>
      </c>
      <c r="N114" s="31"/>
      <c r="O114" s="35"/>
    </row>
    <row r="115" spans="1:15">
      <c r="A115" s="126" t="s">
        <v>80</v>
      </c>
      <c r="B115" s="25">
        <f t="shared" si="45"/>
        <v>0</v>
      </c>
      <c r="C115" s="25">
        <f t="shared" si="46"/>
        <v>0</v>
      </c>
      <c r="D115" s="25">
        <f t="shared" ref="D115:K115" si="62">+D265</f>
        <v>0</v>
      </c>
      <c r="E115" s="25">
        <f t="shared" si="62"/>
        <v>0</v>
      </c>
      <c r="F115" s="25">
        <f t="shared" si="62"/>
        <v>0</v>
      </c>
      <c r="G115" s="25">
        <f t="shared" si="62"/>
        <v>0</v>
      </c>
      <c r="H115" s="25">
        <f t="shared" si="62"/>
        <v>0</v>
      </c>
      <c r="I115" s="25">
        <f t="shared" si="62"/>
        <v>0</v>
      </c>
      <c r="J115" s="25">
        <f t="shared" si="62"/>
        <v>0</v>
      </c>
      <c r="K115" s="25">
        <f t="shared" si="62"/>
        <v>0</v>
      </c>
      <c r="L115" s="37" t="str">
        <f t="shared" si="49"/>
        <v/>
      </c>
      <c r="N115" s="31"/>
      <c r="O115" s="35"/>
    </row>
    <row r="116" spans="1:15">
      <c r="A116" s="28" t="s">
        <v>29</v>
      </c>
      <c r="B116" s="25">
        <f t="shared" si="45"/>
        <v>0</v>
      </c>
      <c r="C116" s="25">
        <f t="shared" si="46"/>
        <v>0</v>
      </c>
      <c r="D116" s="25">
        <f t="shared" ref="D116:K116" si="63">+D266</f>
        <v>0</v>
      </c>
      <c r="E116" s="25">
        <f t="shared" si="63"/>
        <v>0</v>
      </c>
      <c r="F116" s="25">
        <f t="shared" si="63"/>
        <v>0</v>
      </c>
      <c r="G116" s="25">
        <f t="shared" si="63"/>
        <v>0</v>
      </c>
      <c r="H116" s="25">
        <f t="shared" si="63"/>
        <v>0</v>
      </c>
      <c r="I116" s="25">
        <f t="shared" si="63"/>
        <v>0</v>
      </c>
      <c r="J116" s="25">
        <f t="shared" si="63"/>
        <v>0</v>
      </c>
      <c r="K116" s="25">
        <f t="shared" si="63"/>
        <v>0</v>
      </c>
      <c r="L116" s="37" t="str">
        <f t="shared" si="49"/>
        <v/>
      </c>
      <c r="N116" s="31"/>
      <c r="O116" s="35"/>
    </row>
    <row r="117" spans="1:15">
      <c r="A117" s="28" t="s">
        <v>30</v>
      </c>
      <c r="B117" s="25">
        <f t="shared" si="45"/>
        <v>0</v>
      </c>
      <c r="C117" s="25">
        <f t="shared" si="46"/>
        <v>0</v>
      </c>
      <c r="D117" s="25">
        <f t="shared" ref="D117:K117" si="64">+D267</f>
        <v>0</v>
      </c>
      <c r="E117" s="25">
        <f t="shared" si="64"/>
        <v>0</v>
      </c>
      <c r="F117" s="25">
        <f t="shared" si="64"/>
        <v>0</v>
      </c>
      <c r="G117" s="25">
        <f t="shared" si="64"/>
        <v>0</v>
      </c>
      <c r="H117" s="25">
        <f t="shared" si="64"/>
        <v>0</v>
      </c>
      <c r="I117" s="25">
        <f t="shared" si="64"/>
        <v>0</v>
      </c>
      <c r="J117" s="25">
        <f t="shared" si="64"/>
        <v>0</v>
      </c>
      <c r="K117" s="25">
        <f t="shared" si="64"/>
        <v>0</v>
      </c>
      <c r="L117" s="37" t="str">
        <f t="shared" si="49"/>
        <v/>
      </c>
      <c r="N117" s="31"/>
      <c r="O117" s="35"/>
    </row>
    <row r="118" spans="1:15" ht="19.5" thickBot="1">
      <c r="A118" s="28" t="s">
        <v>31</v>
      </c>
      <c r="B118" s="25">
        <f t="shared" si="45"/>
        <v>0</v>
      </c>
      <c r="C118" s="25">
        <f t="shared" si="46"/>
        <v>0</v>
      </c>
      <c r="D118" s="25">
        <f t="shared" ref="D118:K118" si="65">+D268</f>
        <v>0</v>
      </c>
      <c r="E118" s="25">
        <f t="shared" si="65"/>
        <v>0</v>
      </c>
      <c r="F118" s="25">
        <f t="shared" si="65"/>
        <v>0</v>
      </c>
      <c r="G118" s="25">
        <f t="shared" si="65"/>
        <v>0</v>
      </c>
      <c r="H118" s="25">
        <f t="shared" si="65"/>
        <v>0</v>
      </c>
      <c r="I118" s="25">
        <f t="shared" si="65"/>
        <v>0</v>
      </c>
      <c r="J118" s="25">
        <f t="shared" si="65"/>
        <v>0</v>
      </c>
      <c r="K118" s="25">
        <f t="shared" si="65"/>
        <v>0</v>
      </c>
      <c r="L118" s="38" t="str">
        <f t="shared" si="49"/>
        <v/>
      </c>
      <c r="N118" s="31"/>
      <c r="O118" s="35"/>
    </row>
    <row r="119" spans="1:15">
      <c r="A119" s="29" t="s">
        <v>32</v>
      </c>
      <c r="B119" s="30">
        <f t="shared" ref="B119:K119" si="66">+B106+B101</f>
        <v>0</v>
      </c>
      <c r="C119" s="30">
        <f t="shared" si="66"/>
        <v>0</v>
      </c>
      <c r="D119" s="30">
        <f t="shared" si="66"/>
        <v>0</v>
      </c>
      <c r="E119" s="30">
        <f t="shared" si="66"/>
        <v>0</v>
      </c>
      <c r="F119" s="30">
        <f t="shared" si="66"/>
        <v>0</v>
      </c>
      <c r="G119" s="30">
        <f t="shared" si="66"/>
        <v>0</v>
      </c>
      <c r="H119" s="30">
        <f t="shared" si="66"/>
        <v>0</v>
      </c>
      <c r="I119" s="30">
        <f t="shared" si="66"/>
        <v>0</v>
      </c>
      <c r="J119" s="30">
        <f t="shared" si="66"/>
        <v>0</v>
      </c>
      <c r="K119" s="30">
        <f t="shared" si="66"/>
        <v>0</v>
      </c>
      <c r="L119" s="39" t="str">
        <f t="shared" si="49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tr">
        <f>+A154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tr">
        <f>+A65</f>
        <v>หน่วยงาน : คณะเทคโนโลยีและการจัดการอุตสาหกรรม</v>
      </c>
      <c r="B125" s="160"/>
      <c r="C125" s="160"/>
      <c r="D125" s="161"/>
      <c r="E125" s="176" t="s">
        <v>3</v>
      </c>
      <c r="F125" s="176"/>
      <c r="G125" s="176"/>
      <c r="H125" s="4"/>
      <c r="I125" s="4"/>
      <c r="J125" s="4"/>
      <c r="K125" s="4"/>
      <c r="L125" s="5"/>
      <c r="N125" s="31"/>
      <c r="O125" s="35"/>
    </row>
    <row r="126" spans="1:15">
      <c r="A126" s="6" t="s">
        <v>38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67">SUM(D132:D134)</f>
        <v>0</v>
      </c>
      <c r="E131" s="22">
        <f t="shared" si="67"/>
        <v>0</v>
      </c>
      <c r="F131" s="22">
        <f t="shared" si="67"/>
        <v>0</v>
      </c>
      <c r="G131" s="22">
        <f t="shared" si="67"/>
        <v>0</v>
      </c>
      <c r="H131" s="22">
        <f t="shared" si="67"/>
        <v>0</v>
      </c>
      <c r="I131" s="22">
        <f t="shared" si="67"/>
        <v>0</v>
      </c>
      <c r="J131" s="22">
        <f t="shared" si="67"/>
        <v>0</v>
      </c>
      <c r="K131" s="22">
        <f t="shared" si="67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C148" si="68">+D132+F132+H132+J132</f>
        <v>0</v>
      </c>
      <c r="C132" s="25">
        <f t="shared" si="68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>
      <c r="A133" s="24" t="s">
        <v>18</v>
      </c>
      <c r="B133" s="25">
        <f t="shared" si="68"/>
        <v>0</v>
      </c>
      <c r="C133" s="25">
        <f t="shared" si="68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 t="shared" ref="L133:L149" si="69">IF(C133&gt;0,FIXED(C133/B133*100,2),"")</f>
        <v/>
      </c>
      <c r="N133" s="31"/>
      <c r="O133" s="35"/>
    </row>
    <row r="134" spans="1:15">
      <c r="A134" s="24" t="s">
        <v>140</v>
      </c>
      <c r="B134" s="25">
        <f t="shared" si="68"/>
        <v>0</v>
      </c>
      <c r="C134" s="25">
        <f t="shared" si="68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 t="shared" si="69"/>
        <v/>
      </c>
      <c r="N134" s="31"/>
      <c r="O134" s="35"/>
    </row>
    <row r="135" spans="1:15">
      <c r="A135" s="21" t="s">
        <v>19</v>
      </c>
      <c r="B135" s="22">
        <f t="shared" si="68"/>
        <v>0</v>
      </c>
      <c r="C135" s="22">
        <f t="shared" si="68"/>
        <v>0</v>
      </c>
      <c r="D135" s="22">
        <f t="shared" ref="D135:K135" si="70">+D136</f>
        <v>0</v>
      </c>
      <c r="E135" s="22">
        <f t="shared" si="70"/>
        <v>0</v>
      </c>
      <c r="F135" s="22">
        <f t="shared" si="70"/>
        <v>0</v>
      </c>
      <c r="G135" s="22">
        <f t="shared" si="70"/>
        <v>0</v>
      </c>
      <c r="H135" s="22">
        <f t="shared" si="70"/>
        <v>0</v>
      </c>
      <c r="I135" s="22">
        <f t="shared" si="70"/>
        <v>0</v>
      </c>
      <c r="J135" s="22">
        <f t="shared" si="70"/>
        <v>0</v>
      </c>
      <c r="K135" s="22">
        <f t="shared" si="70"/>
        <v>0</v>
      </c>
      <c r="L135" s="23" t="str">
        <f t="shared" si="69"/>
        <v/>
      </c>
      <c r="N135" s="31"/>
      <c r="O135" s="35"/>
    </row>
    <row r="136" spans="1:15">
      <c r="A136" s="21" t="s">
        <v>20</v>
      </c>
      <c r="B136" s="22">
        <f t="shared" si="68"/>
        <v>0</v>
      </c>
      <c r="C136" s="22">
        <f t="shared" si="68"/>
        <v>0</v>
      </c>
      <c r="D136" s="22">
        <f t="shared" ref="D136:K136" si="71">+D137+D140+D141+D144</f>
        <v>0</v>
      </c>
      <c r="E136" s="22">
        <f t="shared" si="71"/>
        <v>0</v>
      </c>
      <c r="F136" s="22">
        <f t="shared" si="71"/>
        <v>0</v>
      </c>
      <c r="G136" s="22">
        <f t="shared" si="71"/>
        <v>0</v>
      </c>
      <c r="H136" s="22">
        <f t="shared" si="71"/>
        <v>0</v>
      </c>
      <c r="I136" s="22">
        <f t="shared" si="71"/>
        <v>0</v>
      </c>
      <c r="J136" s="22">
        <f t="shared" si="71"/>
        <v>0</v>
      </c>
      <c r="K136" s="22">
        <f t="shared" si="71"/>
        <v>0</v>
      </c>
      <c r="L136" s="23" t="str">
        <f t="shared" si="69"/>
        <v/>
      </c>
      <c r="N136" s="31"/>
      <c r="O136" s="35"/>
    </row>
    <row r="137" spans="1:15">
      <c r="A137" s="21" t="s">
        <v>21</v>
      </c>
      <c r="B137" s="22">
        <f t="shared" si="68"/>
        <v>0</v>
      </c>
      <c r="C137" s="22">
        <f t="shared" si="68"/>
        <v>0</v>
      </c>
      <c r="D137" s="22">
        <f t="shared" ref="D137:K137" si="72">+D138+D139</f>
        <v>0</v>
      </c>
      <c r="E137" s="22">
        <f t="shared" si="72"/>
        <v>0</v>
      </c>
      <c r="F137" s="22">
        <f t="shared" si="72"/>
        <v>0</v>
      </c>
      <c r="G137" s="22">
        <f t="shared" si="72"/>
        <v>0</v>
      </c>
      <c r="H137" s="22">
        <f t="shared" si="72"/>
        <v>0</v>
      </c>
      <c r="I137" s="22">
        <f t="shared" si="72"/>
        <v>0</v>
      </c>
      <c r="J137" s="22">
        <f t="shared" si="72"/>
        <v>0</v>
      </c>
      <c r="K137" s="22">
        <f t="shared" si="72"/>
        <v>0</v>
      </c>
      <c r="L137" s="23" t="str">
        <f t="shared" si="69"/>
        <v/>
      </c>
      <c r="N137" s="31"/>
      <c r="O137" s="35"/>
    </row>
    <row r="138" spans="1:15">
      <c r="A138" s="24" t="s">
        <v>22</v>
      </c>
      <c r="B138" s="25">
        <f t="shared" si="68"/>
        <v>0</v>
      </c>
      <c r="C138" s="25">
        <f t="shared" si="68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69"/>
        <v/>
      </c>
      <c r="N138" s="31"/>
      <c r="O138" s="35"/>
    </row>
    <row r="139" spans="1:15">
      <c r="A139" s="26" t="s">
        <v>23</v>
      </c>
      <c r="B139" s="25">
        <f t="shared" si="68"/>
        <v>0</v>
      </c>
      <c r="C139" s="25">
        <f t="shared" si="68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69"/>
        <v/>
      </c>
      <c r="N139" s="31"/>
      <c r="O139" s="35"/>
    </row>
    <row r="140" spans="1:15">
      <c r="A140" s="24" t="s">
        <v>141</v>
      </c>
      <c r="B140" s="25">
        <f t="shared" si="68"/>
        <v>0</v>
      </c>
      <c r="C140" s="25">
        <f t="shared" si="68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69"/>
        <v/>
      </c>
      <c r="N140" s="31"/>
      <c r="O140" s="35"/>
    </row>
    <row r="141" spans="1:15">
      <c r="A141" s="21" t="s">
        <v>24</v>
      </c>
      <c r="B141" s="22">
        <f t="shared" si="68"/>
        <v>0</v>
      </c>
      <c r="C141" s="22">
        <f t="shared" si="68"/>
        <v>0</v>
      </c>
      <c r="D141" s="22">
        <f t="shared" ref="D141:K141" si="73">+D142+D143</f>
        <v>0</v>
      </c>
      <c r="E141" s="22">
        <f t="shared" si="73"/>
        <v>0</v>
      </c>
      <c r="F141" s="22">
        <f t="shared" si="73"/>
        <v>0</v>
      </c>
      <c r="G141" s="22">
        <f t="shared" si="73"/>
        <v>0</v>
      </c>
      <c r="H141" s="22">
        <f t="shared" si="73"/>
        <v>0</v>
      </c>
      <c r="I141" s="22">
        <f t="shared" si="73"/>
        <v>0</v>
      </c>
      <c r="J141" s="22">
        <f t="shared" si="73"/>
        <v>0</v>
      </c>
      <c r="K141" s="22">
        <f t="shared" si="73"/>
        <v>0</v>
      </c>
      <c r="L141" s="23" t="str">
        <f t="shared" si="69"/>
        <v/>
      </c>
      <c r="N141" s="31"/>
      <c r="O141" s="35"/>
    </row>
    <row r="142" spans="1:15">
      <c r="A142" s="28" t="s">
        <v>25</v>
      </c>
      <c r="B142" s="25">
        <f t="shared" si="68"/>
        <v>0</v>
      </c>
      <c r="C142" s="25">
        <f t="shared" si="68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69"/>
        <v/>
      </c>
      <c r="N142" s="31"/>
      <c r="O142" s="35"/>
    </row>
    <row r="143" spans="1:15">
      <c r="A143" s="28" t="s">
        <v>26</v>
      </c>
      <c r="B143" s="25">
        <f t="shared" si="68"/>
        <v>0</v>
      </c>
      <c r="C143" s="25">
        <f t="shared" si="68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69"/>
        <v/>
      </c>
      <c r="N143" s="31"/>
      <c r="O143" s="35"/>
    </row>
    <row r="144" spans="1:15">
      <c r="A144" s="21" t="s">
        <v>27</v>
      </c>
      <c r="B144" s="22">
        <f t="shared" si="68"/>
        <v>0</v>
      </c>
      <c r="C144" s="22">
        <f t="shared" si="68"/>
        <v>0</v>
      </c>
      <c r="D144" s="22">
        <f t="shared" ref="D144:K144" si="74">SUM(D145:D148)</f>
        <v>0</v>
      </c>
      <c r="E144" s="22">
        <f t="shared" si="74"/>
        <v>0</v>
      </c>
      <c r="F144" s="22">
        <f t="shared" si="74"/>
        <v>0</v>
      </c>
      <c r="G144" s="22">
        <f t="shared" si="74"/>
        <v>0</v>
      </c>
      <c r="H144" s="22">
        <f t="shared" si="74"/>
        <v>0</v>
      </c>
      <c r="I144" s="22">
        <f t="shared" si="74"/>
        <v>0</v>
      </c>
      <c r="J144" s="22">
        <f t="shared" si="74"/>
        <v>0</v>
      </c>
      <c r="K144" s="22">
        <f t="shared" si="74"/>
        <v>0</v>
      </c>
      <c r="L144" s="23" t="str">
        <f t="shared" si="69"/>
        <v/>
      </c>
      <c r="N144" s="31"/>
      <c r="O144" s="35"/>
    </row>
    <row r="145" spans="1:15">
      <c r="A145" s="28" t="s">
        <v>78</v>
      </c>
      <c r="B145" s="25">
        <f t="shared" si="68"/>
        <v>0</v>
      </c>
      <c r="C145" s="25">
        <f t="shared" si="68"/>
        <v>0</v>
      </c>
      <c r="D145" s="25">
        <v>0</v>
      </c>
      <c r="E145" s="25"/>
      <c r="F145" s="25">
        <f>+D145</f>
        <v>0</v>
      </c>
      <c r="G145" s="25"/>
      <c r="H145" s="25">
        <v>0</v>
      </c>
      <c r="I145" s="25"/>
      <c r="J145" s="25"/>
      <c r="K145" s="25"/>
      <c r="L145" s="37" t="str">
        <f t="shared" si="69"/>
        <v/>
      </c>
      <c r="N145" s="31"/>
      <c r="O145" s="35"/>
    </row>
    <row r="146" spans="1:15">
      <c r="A146" s="28" t="s">
        <v>29</v>
      </c>
      <c r="B146" s="25">
        <f t="shared" si="68"/>
        <v>0</v>
      </c>
      <c r="C146" s="25">
        <f t="shared" si="68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69"/>
        <v/>
      </c>
      <c r="N146" s="31"/>
      <c r="O146" s="35"/>
    </row>
    <row r="147" spans="1:15" ht="2.25" customHeight="1" thickBot="1">
      <c r="A147" s="28" t="s">
        <v>30</v>
      </c>
      <c r="B147" s="25">
        <f t="shared" si="68"/>
        <v>0</v>
      </c>
      <c r="C147" s="25">
        <f t="shared" si="68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69"/>
        <v/>
      </c>
      <c r="N147" s="31"/>
      <c r="O147" s="35"/>
    </row>
    <row r="148" spans="1:15" ht="19.5" hidden="1" thickBot="1">
      <c r="A148" s="28" t="s">
        <v>31</v>
      </c>
      <c r="B148" s="25">
        <f t="shared" si="68"/>
        <v>0</v>
      </c>
      <c r="C148" s="25">
        <f t="shared" si="68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69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75">+E136+E131</f>
        <v>0</v>
      </c>
      <c r="F149" s="30">
        <f t="shared" si="75"/>
        <v>0</v>
      </c>
      <c r="G149" s="30">
        <f t="shared" si="75"/>
        <v>0</v>
      </c>
      <c r="H149" s="30">
        <f t="shared" si="75"/>
        <v>0</v>
      </c>
      <c r="I149" s="30">
        <f t="shared" si="75"/>
        <v>0</v>
      </c>
      <c r="J149" s="30">
        <f t="shared" si="75"/>
        <v>0</v>
      </c>
      <c r="K149" s="30">
        <f t="shared" si="75"/>
        <v>0</v>
      </c>
      <c r="L149" s="39" t="str">
        <f t="shared" si="69"/>
        <v/>
      </c>
      <c r="N149" s="31"/>
      <c r="O149" s="35"/>
    </row>
    <row r="150" spans="1:15">
      <c r="N150" s="31"/>
      <c r="O150" s="35"/>
    </row>
    <row r="151" spans="1:15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  <c r="N151" s="31"/>
      <c r="O151" s="35"/>
    </row>
    <row r="152" spans="1:15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N152" s="31"/>
      <c r="O152" s="35"/>
    </row>
    <row r="153" spans="1: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  <c r="N153" s="31"/>
      <c r="O153" s="35"/>
    </row>
    <row r="154" spans="1:15">
      <c r="A154" s="156" t="str">
        <f>+A34</f>
        <v>แผนงาน : บริหารการศึกษา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  <c r="N154" s="31"/>
      <c r="O154" s="35"/>
    </row>
    <row r="155" spans="1:15">
      <c r="A155" s="159" t="str">
        <f>+A125</f>
        <v>หน่วยงาน : คณะเทคโนโลยีและการจัดการอุตสาหกรรม</v>
      </c>
      <c r="B155" s="160"/>
      <c r="C155" s="160"/>
      <c r="D155" s="161"/>
      <c r="E155" s="176" t="s">
        <v>3</v>
      </c>
      <c r="F155" s="176"/>
      <c r="G155" s="176"/>
      <c r="H155" s="4"/>
      <c r="I155" s="4"/>
      <c r="J155" s="4"/>
      <c r="K155" s="4"/>
      <c r="L155" s="5"/>
      <c r="N155" s="31"/>
      <c r="O155" s="35"/>
    </row>
    <row r="156" spans="1:15">
      <c r="A156" s="6" t="s">
        <v>39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  <c r="N156" s="31"/>
      <c r="O156" s="35"/>
    </row>
    <row r="157" spans="1:15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  <c r="N157" s="31"/>
      <c r="O157" s="35"/>
    </row>
    <row r="158" spans="1:15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  <c r="N158" s="31"/>
      <c r="O158" s="35"/>
    </row>
    <row r="159" spans="1:15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  <c r="N159" s="31"/>
      <c r="O159" s="35"/>
    </row>
    <row r="160" spans="1:15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  <c r="N160" s="31"/>
      <c r="O160" s="35"/>
    </row>
    <row r="161" spans="1:15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76">SUM(D162:D164)</f>
        <v>0</v>
      </c>
      <c r="E161" s="22">
        <f t="shared" si="76"/>
        <v>0</v>
      </c>
      <c r="F161" s="22">
        <f t="shared" si="76"/>
        <v>0</v>
      </c>
      <c r="G161" s="22">
        <f t="shared" si="76"/>
        <v>0</v>
      </c>
      <c r="H161" s="22">
        <f t="shared" si="76"/>
        <v>0</v>
      </c>
      <c r="I161" s="22">
        <f t="shared" si="76"/>
        <v>0</v>
      </c>
      <c r="J161" s="22">
        <f t="shared" si="76"/>
        <v>0</v>
      </c>
      <c r="K161" s="22">
        <f t="shared" si="76"/>
        <v>0</v>
      </c>
      <c r="L161" s="23" t="str">
        <f>IF(C161&gt;0,FIXED(C161/B161*100,2),"")</f>
        <v/>
      </c>
      <c r="N161" s="31"/>
      <c r="O161" s="35"/>
    </row>
    <row r="162" spans="1:15">
      <c r="A162" s="24" t="s">
        <v>17</v>
      </c>
      <c r="B162" s="25">
        <f t="shared" ref="B162:C178" si="77">+D162+F162+H162+J162</f>
        <v>0</v>
      </c>
      <c r="C162" s="25">
        <f t="shared" si="77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9" si="78">IF(C162&gt;0,FIXED(C162/B162*100,2),"")</f>
        <v/>
      </c>
      <c r="N162" s="31"/>
      <c r="O162" s="35"/>
    </row>
    <row r="163" spans="1:15">
      <c r="A163" s="24" t="s">
        <v>18</v>
      </c>
      <c r="B163" s="25">
        <f t="shared" si="77"/>
        <v>0</v>
      </c>
      <c r="C163" s="25">
        <f t="shared" si="77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78"/>
        <v/>
      </c>
      <c r="N163" s="31"/>
      <c r="O163" s="35"/>
    </row>
    <row r="164" spans="1:15">
      <c r="A164" s="24" t="s">
        <v>140</v>
      </c>
      <c r="B164" s="25">
        <f t="shared" si="77"/>
        <v>0</v>
      </c>
      <c r="C164" s="25">
        <f t="shared" si="77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78"/>
        <v/>
      </c>
      <c r="N164" s="31"/>
      <c r="O164" s="35"/>
    </row>
    <row r="165" spans="1:15">
      <c r="A165" s="21" t="s">
        <v>19</v>
      </c>
      <c r="B165" s="22">
        <f t="shared" si="77"/>
        <v>0</v>
      </c>
      <c r="C165" s="22">
        <f t="shared" si="77"/>
        <v>0</v>
      </c>
      <c r="D165" s="22">
        <f t="shared" ref="D165:K165" si="79">+D166</f>
        <v>0</v>
      </c>
      <c r="E165" s="22">
        <f t="shared" si="79"/>
        <v>0</v>
      </c>
      <c r="F165" s="22">
        <f t="shared" si="79"/>
        <v>0</v>
      </c>
      <c r="G165" s="22">
        <f t="shared" si="79"/>
        <v>0</v>
      </c>
      <c r="H165" s="22">
        <f t="shared" si="79"/>
        <v>0</v>
      </c>
      <c r="I165" s="22">
        <f t="shared" si="79"/>
        <v>0</v>
      </c>
      <c r="J165" s="22">
        <f t="shared" si="79"/>
        <v>0</v>
      </c>
      <c r="K165" s="22">
        <f t="shared" si="79"/>
        <v>0</v>
      </c>
      <c r="L165" s="23" t="str">
        <f t="shared" si="78"/>
        <v/>
      </c>
      <c r="N165" s="31"/>
      <c r="O165" s="35"/>
    </row>
    <row r="166" spans="1:15">
      <c r="A166" s="21" t="s">
        <v>20</v>
      </c>
      <c r="B166" s="22">
        <f t="shared" si="77"/>
        <v>0</v>
      </c>
      <c r="C166" s="22">
        <f t="shared" si="77"/>
        <v>0</v>
      </c>
      <c r="D166" s="22">
        <f t="shared" ref="D166:K166" si="80">+D167+D170+D171+D174</f>
        <v>0</v>
      </c>
      <c r="E166" s="22">
        <f t="shared" si="80"/>
        <v>0</v>
      </c>
      <c r="F166" s="22">
        <f t="shared" si="80"/>
        <v>0</v>
      </c>
      <c r="G166" s="22">
        <f t="shared" si="80"/>
        <v>0</v>
      </c>
      <c r="H166" s="22">
        <f t="shared" si="80"/>
        <v>0</v>
      </c>
      <c r="I166" s="22">
        <f t="shared" si="80"/>
        <v>0</v>
      </c>
      <c r="J166" s="22">
        <f t="shared" si="80"/>
        <v>0</v>
      </c>
      <c r="K166" s="22">
        <f t="shared" si="80"/>
        <v>0</v>
      </c>
      <c r="L166" s="23" t="str">
        <f t="shared" si="78"/>
        <v/>
      </c>
      <c r="N166" s="31"/>
      <c r="O166" s="35"/>
    </row>
    <row r="167" spans="1:15">
      <c r="A167" s="21" t="s">
        <v>21</v>
      </c>
      <c r="B167" s="22">
        <f t="shared" si="77"/>
        <v>0</v>
      </c>
      <c r="C167" s="22">
        <f t="shared" si="77"/>
        <v>0</v>
      </c>
      <c r="D167" s="22">
        <f t="shared" ref="D167:K167" si="81">+D168+D169</f>
        <v>0</v>
      </c>
      <c r="E167" s="22">
        <f t="shared" si="81"/>
        <v>0</v>
      </c>
      <c r="F167" s="22">
        <f t="shared" si="81"/>
        <v>0</v>
      </c>
      <c r="G167" s="22">
        <f t="shared" si="81"/>
        <v>0</v>
      </c>
      <c r="H167" s="22">
        <f t="shared" si="81"/>
        <v>0</v>
      </c>
      <c r="I167" s="22">
        <f t="shared" si="81"/>
        <v>0</v>
      </c>
      <c r="J167" s="22">
        <f t="shared" si="81"/>
        <v>0</v>
      </c>
      <c r="K167" s="22">
        <f t="shared" si="81"/>
        <v>0</v>
      </c>
      <c r="L167" s="23" t="str">
        <f t="shared" si="78"/>
        <v/>
      </c>
      <c r="N167" s="31"/>
      <c r="O167" s="35"/>
    </row>
    <row r="168" spans="1:15">
      <c r="A168" s="24" t="s">
        <v>22</v>
      </c>
      <c r="B168" s="25">
        <f t="shared" si="77"/>
        <v>0</v>
      </c>
      <c r="C168" s="25">
        <f t="shared" si="77"/>
        <v>0</v>
      </c>
      <c r="D168" s="25"/>
      <c r="E168" s="25"/>
      <c r="F168" s="25"/>
      <c r="G168" s="25"/>
      <c r="H168" s="25"/>
      <c r="I168" s="25"/>
      <c r="J168" s="25"/>
      <c r="K168" s="25"/>
      <c r="L168" s="37" t="str">
        <f t="shared" si="78"/>
        <v/>
      </c>
      <c r="N168" s="31"/>
      <c r="O168" s="35"/>
    </row>
    <row r="169" spans="1:15">
      <c r="A169" s="26" t="s">
        <v>23</v>
      </c>
      <c r="B169" s="25">
        <f t="shared" si="77"/>
        <v>0</v>
      </c>
      <c r="C169" s="25">
        <f t="shared" si="77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78"/>
        <v/>
      </c>
      <c r="N169" s="31"/>
      <c r="O169" s="35"/>
    </row>
    <row r="170" spans="1:15">
      <c r="A170" s="24" t="s">
        <v>141</v>
      </c>
      <c r="B170" s="25">
        <f t="shared" si="77"/>
        <v>0</v>
      </c>
      <c r="C170" s="25">
        <f t="shared" si="77"/>
        <v>0</v>
      </c>
      <c r="D170" s="25"/>
      <c r="E170" s="25"/>
      <c r="F170" s="25"/>
      <c r="G170" s="25"/>
      <c r="H170" s="25"/>
      <c r="I170" s="25"/>
      <c r="J170" s="25"/>
      <c r="K170" s="25"/>
      <c r="L170" s="37" t="str">
        <f t="shared" si="78"/>
        <v/>
      </c>
      <c r="N170" s="31"/>
      <c r="O170" s="35"/>
    </row>
    <row r="171" spans="1:15">
      <c r="A171" s="21" t="s">
        <v>24</v>
      </c>
      <c r="B171" s="22">
        <f t="shared" si="77"/>
        <v>0</v>
      </c>
      <c r="C171" s="22">
        <f t="shared" si="77"/>
        <v>0</v>
      </c>
      <c r="D171" s="22">
        <f t="shared" ref="D171:K171" si="82">+D172+D173</f>
        <v>0</v>
      </c>
      <c r="E171" s="22">
        <f t="shared" si="82"/>
        <v>0</v>
      </c>
      <c r="F171" s="22">
        <f t="shared" si="82"/>
        <v>0</v>
      </c>
      <c r="G171" s="22">
        <f t="shared" si="82"/>
        <v>0</v>
      </c>
      <c r="H171" s="22">
        <f t="shared" si="82"/>
        <v>0</v>
      </c>
      <c r="I171" s="22">
        <f t="shared" si="82"/>
        <v>0</v>
      </c>
      <c r="J171" s="22">
        <f t="shared" si="82"/>
        <v>0</v>
      </c>
      <c r="K171" s="22">
        <f t="shared" si="82"/>
        <v>0</v>
      </c>
      <c r="L171" s="23" t="str">
        <f t="shared" si="78"/>
        <v/>
      </c>
      <c r="N171" s="31"/>
      <c r="O171" s="35"/>
    </row>
    <row r="172" spans="1:15">
      <c r="A172" s="28" t="s">
        <v>25</v>
      </c>
      <c r="B172" s="25">
        <f t="shared" si="77"/>
        <v>0</v>
      </c>
      <c r="C172" s="25">
        <f t="shared" si="77"/>
        <v>0</v>
      </c>
      <c r="D172" s="25">
        <f>+VALUE(FIXED(N172*0.24/1000000,5)*1000000)</f>
        <v>0</v>
      </c>
      <c r="E172" s="25"/>
      <c r="F172" s="25">
        <f>+D172</f>
        <v>0</v>
      </c>
      <c r="G172" s="25"/>
      <c r="H172" s="25">
        <f>+(N172-D172-F172)/2</f>
        <v>0</v>
      </c>
      <c r="I172" s="25"/>
      <c r="J172" s="25">
        <f>+N172-H172-F172-D172</f>
        <v>0</v>
      </c>
      <c r="K172" s="27"/>
      <c r="L172" s="37" t="str">
        <f t="shared" si="78"/>
        <v/>
      </c>
      <c r="N172" s="31"/>
      <c r="O172" s="35"/>
    </row>
    <row r="173" spans="1:15">
      <c r="A173" s="28" t="s">
        <v>26</v>
      </c>
      <c r="B173" s="25">
        <f t="shared" si="77"/>
        <v>0</v>
      </c>
      <c r="C173" s="25">
        <f t="shared" si="77"/>
        <v>0</v>
      </c>
      <c r="D173" s="25">
        <f>+VALUE(FIXED(N173*0.24/1000000,5)*1000000)</f>
        <v>0</v>
      </c>
      <c r="E173" s="25"/>
      <c r="F173" s="25">
        <f>+D173</f>
        <v>0</v>
      </c>
      <c r="G173" s="25"/>
      <c r="H173" s="25">
        <f>+(N173-D173-F173)/2</f>
        <v>0</v>
      </c>
      <c r="I173" s="25"/>
      <c r="J173" s="25">
        <f>+N173-H173-F173-D173</f>
        <v>0</v>
      </c>
      <c r="K173" s="27"/>
      <c r="L173" s="37" t="str">
        <f t="shared" si="78"/>
        <v/>
      </c>
      <c r="N173" s="31"/>
      <c r="O173" s="35"/>
    </row>
    <row r="174" spans="1:15">
      <c r="A174" s="21" t="s">
        <v>27</v>
      </c>
      <c r="B174" s="22">
        <f t="shared" si="77"/>
        <v>0</v>
      </c>
      <c r="C174" s="22">
        <f t="shared" si="77"/>
        <v>0</v>
      </c>
      <c r="D174" s="22">
        <f t="shared" ref="D174:K174" si="83">SUM(D175:D178)</f>
        <v>0</v>
      </c>
      <c r="E174" s="22">
        <f t="shared" si="83"/>
        <v>0</v>
      </c>
      <c r="F174" s="22">
        <f t="shared" si="83"/>
        <v>0</v>
      </c>
      <c r="G174" s="22">
        <f t="shared" si="83"/>
        <v>0</v>
      </c>
      <c r="H174" s="22">
        <f t="shared" si="83"/>
        <v>0</v>
      </c>
      <c r="I174" s="22">
        <f t="shared" si="83"/>
        <v>0</v>
      </c>
      <c r="J174" s="22">
        <f t="shared" si="83"/>
        <v>0</v>
      </c>
      <c r="K174" s="22">
        <f t="shared" si="83"/>
        <v>0</v>
      </c>
      <c r="L174" s="23" t="str">
        <f t="shared" si="78"/>
        <v/>
      </c>
      <c r="N174" s="31"/>
      <c r="O174" s="35"/>
    </row>
    <row r="175" spans="1:15">
      <c r="A175" s="28" t="s">
        <v>28</v>
      </c>
      <c r="B175" s="25">
        <f t="shared" si="77"/>
        <v>0</v>
      </c>
      <c r="C175" s="25">
        <f t="shared" si="77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78"/>
        <v/>
      </c>
      <c r="N175" s="31"/>
      <c r="O175" s="35"/>
    </row>
    <row r="176" spans="1:15" ht="3" customHeight="1" thickBot="1">
      <c r="A176" s="28" t="s">
        <v>29</v>
      </c>
      <c r="B176" s="25">
        <f t="shared" si="77"/>
        <v>0</v>
      </c>
      <c r="C176" s="25">
        <f t="shared" si="77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78"/>
        <v/>
      </c>
      <c r="N176" s="31"/>
      <c r="O176" s="35"/>
    </row>
    <row r="177" spans="1:15" ht="19.5" hidden="1" thickBot="1">
      <c r="A177" s="28" t="s">
        <v>30</v>
      </c>
      <c r="B177" s="25">
        <f t="shared" si="77"/>
        <v>0</v>
      </c>
      <c r="C177" s="25">
        <f t="shared" si="77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78"/>
        <v/>
      </c>
      <c r="N177" s="31"/>
      <c r="O177" s="35"/>
    </row>
    <row r="178" spans="1:15" ht="19.5" hidden="1" thickBot="1">
      <c r="A178" s="28" t="s">
        <v>31</v>
      </c>
      <c r="B178" s="25">
        <f t="shared" si="77"/>
        <v>0</v>
      </c>
      <c r="C178" s="25">
        <f t="shared" si="77"/>
        <v>0</v>
      </c>
      <c r="D178" s="25"/>
      <c r="E178" s="25"/>
      <c r="F178" s="25"/>
      <c r="G178" s="25"/>
      <c r="H178" s="25"/>
      <c r="I178" s="25"/>
      <c r="J178" s="25"/>
      <c r="K178" s="25"/>
      <c r="L178" s="38" t="str">
        <f t="shared" si="78"/>
        <v/>
      </c>
      <c r="N178" s="31"/>
      <c r="O178" s="35"/>
    </row>
    <row r="179" spans="1:15">
      <c r="A179" s="29" t="s">
        <v>32</v>
      </c>
      <c r="B179" s="30">
        <f>+B166+B161</f>
        <v>0</v>
      </c>
      <c r="C179" s="30">
        <f>+C166+C161</f>
        <v>0</v>
      </c>
      <c r="D179" s="30">
        <f>+D166+D161</f>
        <v>0</v>
      </c>
      <c r="E179" s="30">
        <f t="shared" ref="E179:K179" si="84">+E166+E161</f>
        <v>0</v>
      </c>
      <c r="F179" s="30">
        <f t="shared" si="84"/>
        <v>0</v>
      </c>
      <c r="G179" s="30">
        <f t="shared" si="84"/>
        <v>0</v>
      </c>
      <c r="H179" s="30">
        <f t="shared" si="84"/>
        <v>0</v>
      </c>
      <c r="I179" s="30">
        <f t="shared" si="84"/>
        <v>0</v>
      </c>
      <c r="J179" s="30">
        <f t="shared" si="84"/>
        <v>0</v>
      </c>
      <c r="K179" s="30">
        <f t="shared" si="84"/>
        <v>0</v>
      </c>
      <c r="L179" s="39" t="str">
        <f t="shared" si="78"/>
        <v/>
      </c>
      <c r="N179" s="31"/>
      <c r="O179" s="35"/>
    </row>
    <row r="180" spans="1:15">
      <c r="N180" s="31"/>
      <c r="O180" s="35"/>
    </row>
    <row r="181" spans="1:15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  <c r="N181" s="31"/>
      <c r="O181" s="35"/>
    </row>
    <row r="182" spans="1:15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N182" s="31"/>
      <c r="O182" s="35"/>
    </row>
    <row r="183" spans="1: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  <c r="N183" s="31"/>
      <c r="O183" s="35"/>
    </row>
    <row r="184" spans="1:15">
      <c r="A184" s="156" t="str">
        <f>+A64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  <c r="N184" s="31"/>
      <c r="O184" s="35"/>
    </row>
    <row r="185" spans="1:15">
      <c r="A185" s="159" t="str">
        <f>+A155</f>
        <v>หน่วยงาน : คณะเทคโนโลยีและการจัดการอุตสาหกรรม</v>
      </c>
      <c r="B185" s="160"/>
      <c r="C185" s="160"/>
      <c r="D185" s="161"/>
      <c r="E185" s="176" t="s">
        <v>3</v>
      </c>
      <c r="F185" s="176"/>
      <c r="G185" s="176"/>
      <c r="H185" s="4"/>
      <c r="I185" s="4"/>
      <c r="J185" s="4"/>
      <c r="K185" s="4"/>
      <c r="L185" s="5"/>
      <c r="N185" s="31"/>
      <c r="O185" s="35"/>
    </row>
    <row r="186" spans="1:15">
      <c r="A186" s="6" t="s">
        <v>41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  <c r="N186" s="31"/>
      <c r="O186" s="35"/>
    </row>
    <row r="187" spans="1:15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  <c r="N187" s="31"/>
      <c r="O187" s="35"/>
    </row>
    <row r="188" spans="1:15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  <c r="N188" s="31"/>
      <c r="O188" s="35"/>
    </row>
    <row r="189" spans="1:15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  <c r="N189" s="31"/>
      <c r="O189" s="35"/>
    </row>
    <row r="190" spans="1:15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  <c r="N190" s="31"/>
      <c r="O190" s="35"/>
    </row>
    <row r="191" spans="1:15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85">SUM(D192:D194)</f>
        <v>0</v>
      </c>
      <c r="E191" s="22">
        <f t="shared" si="85"/>
        <v>0</v>
      </c>
      <c r="F191" s="22">
        <f t="shared" si="85"/>
        <v>0</v>
      </c>
      <c r="G191" s="22">
        <f t="shared" si="85"/>
        <v>0</v>
      </c>
      <c r="H191" s="22">
        <f t="shared" si="85"/>
        <v>0</v>
      </c>
      <c r="I191" s="22">
        <f t="shared" si="85"/>
        <v>0</v>
      </c>
      <c r="J191" s="22">
        <f t="shared" si="85"/>
        <v>0</v>
      </c>
      <c r="K191" s="22">
        <f t="shared" si="85"/>
        <v>0</v>
      </c>
      <c r="L191" s="23" t="str">
        <f>IF(C191&gt;0,FIXED(C191/B191*100,2),"")</f>
        <v/>
      </c>
      <c r="N191" s="31"/>
      <c r="O191" s="35"/>
    </row>
    <row r="192" spans="1:15">
      <c r="A192" s="24" t="s">
        <v>17</v>
      </c>
      <c r="B192" s="25">
        <f t="shared" ref="B192:C208" si="86">+D192+F192+H192+J192</f>
        <v>0</v>
      </c>
      <c r="C192" s="25">
        <f t="shared" si="86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>IF(C192&gt;0,FIXED(C192/B192*100,2),"")</f>
        <v/>
      </c>
      <c r="N192" s="31"/>
      <c r="O192" s="35"/>
    </row>
    <row r="193" spans="1:15">
      <c r="A193" s="24" t="s">
        <v>18</v>
      </c>
      <c r="B193" s="25">
        <f t="shared" si="86"/>
        <v>0</v>
      </c>
      <c r="C193" s="25">
        <f t="shared" si="86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ref="L193:L209" si="87">IF(C193&gt;0,FIXED(C193/B193*100,2),"")</f>
        <v/>
      </c>
      <c r="N193" s="31"/>
      <c r="O193" s="35"/>
    </row>
    <row r="194" spans="1:15">
      <c r="A194" s="24" t="s">
        <v>140</v>
      </c>
      <c r="B194" s="25">
        <f t="shared" si="86"/>
        <v>0</v>
      </c>
      <c r="C194" s="25">
        <f t="shared" si="86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87"/>
        <v/>
      </c>
      <c r="N194" s="31"/>
      <c r="O194" s="35"/>
    </row>
    <row r="195" spans="1:15">
      <c r="A195" s="21" t="s">
        <v>19</v>
      </c>
      <c r="B195" s="22">
        <f t="shared" si="86"/>
        <v>0</v>
      </c>
      <c r="C195" s="22">
        <f t="shared" si="86"/>
        <v>0</v>
      </c>
      <c r="D195" s="22">
        <f t="shared" ref="D195:K195" si="88">+D196</f>
        <v>0</v>
      </c>
      <c r="E195" s="22">
        <f t="shared" si="88"/>
        <v>0</v>
      </c>
      <c r="F195" s="22">
        <f t="shared" si="88"/>
        <v>0</v>
      </c>
      <c r="G195" s="22">
        <f t="shared" si="88"/>
        <v>0</v>
      </c>
      <c r="H195" s="22">
        <f t="shared" si="88"/>
        <v>0</v>
      </c>
      <c r="I195" s="22">
        <f t="shared" si="88"/>
        <v>0</v>
      </c>
      <c r="J195" s="22">
        <f t="shared" si="88"/>
        <v>0</v>
      </c>
      <c r="K195" s="22">
        <f t="shared" si="88"/>
        <v>0</v>
      </c>
      <c r="L195" s="23" t="str">
        <f t="shared" si="87"/>
        <v/>
      </c>
      <c r="N195" s="31"/>
      <c r="O195" s="35"/>
    </row>
    <row r="196" spans="1:15">
      <c r="A196" s="21" t="s">
        <v>20</v>
      </c>
      <c r="B196" s="22">
        <f t="shared" si="86"/>
        <v>0</v>
      </c>
      <c r="C196" s="22">
        <f t="shared" si="86"/>
        <v>0</v>
      </c>
      <c r="D196" s="22">
        <f t="shared" ref="D196:K196" si="89">+D197+D200+D201+D204</f>
        <v>0</v>
      </c>
      <c r="E196" s="22">
        <f t="shared" si="89"/>
        <v>0</v>
      </c>
      <c r="F196" s="22">
        <f t="shared" si="89"/>
        <v>0</v>
      </c>
      <c r="G196" s="22">
        <f t="shared" si="89"/>
        <v>0</v>
      </c>
      <c r="H196" s="22">
        <f t="shared" si="89"/>
        <v>0</v>
      </c>
      <c r="I196" s="22">
        <f t="shared" si="89"/>
        <v>0</v>
      </c>
      <c r="J196" s="22">
        <f t="shared" si="89"/>
        <v>0</v>
      </c>
      <c r="K196" s="22">
        <f t="shared" si="89"/>
        <v>0</v>
      </c>
      <c r="L196" s="23" t="str">
        <f t="shared" si="87"/>
        <v/>
      </c>
      <c r="N196" s="31"/>
      <c r="O196" s="35"/>
    </row>
    <row r="197" spans="1:15">
      <c r="A197" s="21" t="s">
        <v>21</v>
      </c>
      <c r="B197" s="22">
        <f t="shared" si="86"/>
        <v>0</v>
      </c>
      <c r="C197" s="22">
        <f t="shared" si="86"/>
        <v>0</v>
      </c>
      <c r="D197" s="22">
        <f t="shared" ref="D197:K197" si="90">+D198+D199</f>
        <v>0</v>
      </c>
      <c r="E197" s="22">
        <f t="shared" si="90"/>
        <v>0</v>
      </c>
      <c r="F197" s="22">
        <f t="shared" si="90"/>
        <v>0</v>
      </c>
      <c r="G197" s="22">
        <f t="shared" si="90"/>
        <v>0</v>
      </c>
      <c r="H197" s="22">
        <f t="shared" si="90"/>
        <v>0</v>
      </c>
      <c r="I197" s="22">
        <f t="shared" si="90"/>
        <v>0</v>
      </c>
      <c r="J197" s="22">
        <f t="shared" si="90"/>
        <v>0</v>
      </c>
      <c r="K197" s="22">
        <f t="shared" si="90"/>
        <v>0</v>
      </c>
      <c r="L197" s="23" t="str">
        <f t="shared" si="87"/>
        <v/>
      </c>
      <c r="N197" s="31"/>
      <c r="O197" s="35"/>
    </row>
    <row r="198" spans="1:15">
      <c r="A198" s="24" t="s">
        <v>22</v>
      </c>
      <c r="B198" s="25">
        <f t="shared" si="86"/>
        <v>0</v>
      </c>
      <c r="C198" s="25">
        <f t="shared" si="86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87"/>
        <v/>
      </c>
      <c r="N198" s="31"/>
      <c r="O198" s="35"/>
    </row>
    <row r="199" spans="1:15">
      <c r="A199" s="26" t="s">
        <v>23</v>
      </c>
      <c r="B199" s="25">
        <f t="shared" si="86"/>
        <v>0</v>
      </c>
      <c r="C199" s="25">
        <f t="shared" si="86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87"/>
        <v/>
      </c>
      <c r="N199" s="31"/>
      <c r="O199" s="35"/>
    </row>
    <row r="200" spans="1:15">
      <c r="A200" s="24" t="s">
        <v>141</v>
      </c>
      <c r="B200" s="25">
        <f t="shared" si="86"/>
        <v>0</v>
      </c>
      <c r="C200" s="25">
        <f t="shared" si="86"/>
        <v>0</v>
      </c>
      <c r="D200" s="25">
        <f>+N200*0.15</f>
        <v>0</v>
      </c>
      <c r="E200" s="25"/>
      <c r="F200" s="25">
        <f>+N200*0.3</f>
        <v>0</v>
      </c>
      <c r="G200" s="25"/>
      <c r="H200" s="25">
        <f>+N200*0.3</f>
        <v>0</v>
      </c>
      <c r="I200" s="25"/>
      <c r="J200" s="25">
        <f>+N200-D200-F200-H200</f>
        <v>0</v>
      </c>
      <c r="K200" s="25"/>
      <c r="L200" s="37" t="str">
        <f t="shared" si="87"/>
        <v/>
      </c>
      <c r="N200" s="31"/>
      <c r="O200" s="35"/>
    </row>
    <row r="201" spans="1:15">
      <c r="A201" s="21" t="s">
        <v>24</v>
      </c>
      <c r="B201" s="22">
        <f t="shared" si="86"/>
        <v>0</v>
      </c>
      <c r="C201" s="22">
        <f t="shared" si="86"/>
        <v>0</v>
      </c>
      <c r="D201" s="22">
        <f t="shared" ref="D201:K201" si="91">+D202+D203</f>
        <v>0</v>
      </c>
      <c r="E201" s="22">
        <f t="shared" si="91"/>
        <v>0</v>
      </c>
      <c r="F201" s="22">
        <f t="shared" si="91"/>
        <v>0</v>
      </c>
      <c r="G201" s="22">
        <f t="shared" si="91"/>
        <v>0</v>
      </c>
      <c r="H201" s="22">
        <f t="shared" si="91"/>
        <v>0</v>
      </c>
      <c r="I201" s="22">
        <f t="shared" si="91"/>
        <v>0</v>
      </c>
      <c r="J201" s="22">
        <f t="shared" si="91"/>
        <v>0</v>
      </c>
      <c r="K201" s="22">
        <f t="shared" si="91"/>
        <v>0</v>
      </c>
      <c r="L201" s="23" t="str">
        <f t="shared" si="87"/>
        <v/>
      </c>
      <c r="N201" s="31"/>
      <c r="O201" s="35"/>
    </row>
    <row r="202" spans="1:15">
      <c r="A202" s="28" t="s">
        <v>25</v>
      </c>
      <c r="B202" s="25">
        <f t="shared" si="86"/>
        <v>0</v>
      </c>
      <c r="C202" s="25">
        <f t="shared" si="86"/>
        <v>0</v>
      </c>
      <c r="D202" s="27"/>
      <c r="E202" s="27"/>
      <c r="F202" s="27"/>
      <c r="G202" s="27"/>
      <c r="H202" s="27"/>
      <c r="I202" s="27"/>
      <c r="J202" s="27"/>
      <c r="K202" s="27"/>
      <c r="L202" s="37" t="str">
        <f t="shared" si="87"/>
        <v/>
      </c>
      <c r="N202" s="31"/>
      <c r="O202" s="35"/>
    </row>
    <row r="203" spans="1:15">
      <c r="A203" s="28" t="s">
        <v>26</v>
      </c>
      <c r="B203" s="25">
        <f t="shared" si="86"/>
        <v>0</v>
      </c>
      <c r="C203" s="25">
        <f t="shared" si="86"/>
        <v>0</v>
      </c>
      <c r="D203" s="27"/>
      <c r="E203" s="27"/>
      <c r="F203" s="27"/>
      <c r="G203" s="27"/>
      <c r="H203" s="27"/>
      <c r="I203" s="27"/>
      <c r="J203" s="27"/>
      <c r="K203" s="27"/>
      <c r="L203" s="37" t="str">
        <f t="shared" si="87"/>
        <v/>
      </c>
      <c r="N203" s="31"/>
      <c r="O203" s="35"/>
    </row>
    <row r="204" spans="1:15">
      <c r="A204" s="21" t="s">
        <v>27</v>
      </c>
      <c r="B204" s="22">
        <f t="shared" si="86"/>
        <v>0</v>
      </c>
      <c r="C204" s="22">
        <f t="shared" si="86"/>
        <v>0</v>
      </c>
      <c r="D204" s="22">
        <f t="shared" ref="D204:K204" si="92">SUM(D205:D208)</f>
        <v>0</v>
      </c>
      <c r="E204" s="22">
        <f t="shared" si="92"/>
        <v>0</v>
      </c>
      <c r="F204" s="22">
        <f t="shared" si="92"/>
        <v>0</v>
      </c>
      <c r="G204" s="22">
        <f t="shared" si="92"/>
        <v>0</v>
      </c>
      <c r="H204" s="22">
        <f t="shared" si="92"/>
        <v>0</v>
      </c>
      <c r="I204" s="22">
        <f t="shared" si="92"/>
        <v>0</v>
      </c>
      <c r="J204" s="22">
        <f t="shared" si="92"/>
        <v>0</v>
      </c>
      <c r="K204" s="22">
        <f t="shared" si="92"/>
        <v>0</v>
      </c>
      <c r="L204" s="23" t="str">
        <f t="shared" si="87"/>
        <v/>
      </c>
      <c r="N204" s="31"/>
      <c r="O204" s="35"/>
    </row>
    <row r="205" spans="1:15">
      <c r="A205" s="28" t="str">
        <f>+A145</f>
        <v xml:space="preserve">     2.4.1 เงินอุดหนุนค่าสมาชิก/สมาคม</v>
      </c>
      <c r="B205" s="25">
        <f t="shared" si="86"/>
        <v>0</v>
      </c>
      <c r="C205" s="25">
        <f t="shared" si="86"/>
        <v>0</v>
      </c>
      <c r="D205" s="25">
        <v>0</v>
      </c>
      <c r="E205" s="25"/>
      <c r="F205" s="25">
        <f>+D205</f>
        <v>0</v>
      </c>
      <c r="G205" s="25"/>
      <c r="H205" s="25"/>
      <c r="I205" s="25"/>
      <c r="J205" s="25"/>
      <c r="K205" s="25"/>
      <c r="L205" s="37" t="str">
        <f t="shared" si="87"/>
        <v/>
      </c>
      <c r="N205" s="31"/>
      <c r="O205" s="35"/>
    </row>
    <row r="206" spans="1:15">
      <c r="A206" s="28" t="s">
        <v>29</v>
      </c>
      <c r="B206" s="25">
        <f t="shared" si="86"/>
        <v>0</v>
      </c>
      <c r="C206" s="25">
        <f t="shared" si="86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87"/>
        <v/>
      </c>
      <c r="N206" s="31"/>
      <c r="O206" s="35"/>
    </row>
    <row r="207" spans="1:15" ht="2.25" customHeight="1" thickBot="1">
      <c r="A207" s="28" t="s">
        <v>30</v>
      </c>
      <c r="B207" s="25">
        <f t="shared" si="86"/>
        <v>0</v>
      </c>
      <c r="C207" s="25">
        <f t="shared" si="86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87"/>
        <v/>
      </c>
      <c r="N207" s="31"/>
      <c r="O207" s="35"/>
    </row>
    <row r="208" spans="1:15" ht="19.5" hidden="1" thickBot="1">
      <c r="A208" s="28" t="s">
        <v>31</v>
      </c>
      <c r="B208" s="25">
        <f t="shared" si="86"/>
        <v>0</v>
      </c>
      <c r="C208" s="25">
        <f t="shared" si="86"/>
        <v>0</v>
      </c>
      <c r="D208" s="25"/>
      <c r="E208" s="25"/>
      <c r="F208" s="25"/>
      <c r="G208" s="25"/>
      <c r="H208" s="25"/>
      <c r="I208" s="25"/>
      <c r="J208" s="25"/>
      <c r="K208" s="25"/>
      <c r="L208" s="38" t="str">
        <f t="shared" si="87"/>
        <v/>
      </c>
      <c r="N208" s="31"/>
      <c r="O208" s="35"/>
    </row>
    <row r="209" spans="1:15">
      <c r="A209" s="29" t="s">
        <v>32</v>
      </c>
      <c r="B209" s="30">
        <f>+B196+B191</f>
        <v>0</v>
      </c>
      <c r="C209" s="30">
        <f>+C196+C191</f>
        <v>0</v>
      </c>
      <c r="D209" s="30">
        <f>+D196+D191</f>
        <v>0</v>
      </c>
      <c r="E209" s="30">
        <f t="shared" ref="E209:K209" si="93">+E196+E191</f>
        <v>0</v>
      </c>
      <c r="F209" s="30">
        <f t="shared" si="93"/>
        <v>0</v>
      </c>
      <c r="G209" s="30">
        <f t="shared" si="93"/>
        <v>0</v>
      </c>
      <c r="H209" s="30">
        <f t="shared" si="93"/>
        <v>0</v>
      </c>
      <c r="I209" s="30">
        <f t="shared" si="93"/>
        <v>0</v>
      </c>
      <c r="J209" s="30">
        <f t="shared" si="93"/>
        <v>0</v>
      </c>
      <c r="K209" s="30">
        <f t="shared" si="93"/>
        <v>0</v>
      </c>
      <c r="L209" s="39" t="str">
        <f t="shared" si="87"/>
        <v/>
      </c>
      <c r="N209" s="31"/>
      <c r="O209" s="35"/>
    </row>
    <row r="210" spans="1:15">
      <c r="N210" s="31"/>
      <c r="O210" s="35"/>
    </row>
    <row r="211" spans="1:15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2"/>
      <c r="K211" s="153" t="s">
        <v>0</v>
      </c>
      <c r="L211" s="153"/>
      <c r="N211" s="31"/>
      <c r="O211" s="35"/>
    </row>
    <row r="212" spans="1:15">
      <c r="A212" s="154" t="s">
        <v>142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</row>
    <row r="213" spans="1: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55" t="s">
        <v>1</v>
      </c>
      <c r="L213" s="155"/>
    </row>
    <row r="214" spans="1:15">
      <c r="A214" s="156" t="str">
        <f>+A184</f>
        <v>แผนงาน : จัดการศึกษาระดับอุดมศึกษา</v>
      </c>
      <c r="B214" s="156"/>
      <c r="C214" s="156"/>
      <c r="D214" s="156"/>
      <c r="E214" s="157" t="s">
        <v>2</v>
      </c>
      <c r="F214" s="157"/>
      <c r="G214" s="157"/>
      <c r="H214" s="157"/>
      <c r="I214" s="157"/>
      <c r="J214" s="157"/>
      <c r="K214" s="157"/>
      <c r="L214" s="158"/>
    </row>
    <row r="215" spans="1:15">
      <c r="A215" s="159" t="str">
        <f>+A185</f>
        <v>หน่วยงาน : คณะเทคโนโลยีและการจัดการอุตสาหกรรม</v>
      </c>
      <c r="B215" s="160"/>
      <c r="C215" s="160"/>
      <c r="D215" s="161"/>
      <c r="E215" s="176" t="s">
        <v>3</v>
      </c>
      <c r="F215" s="176"/>
      <c r="G215" s="176"/>
      <c r="H215" s="119"/>
      <c r="I215" s="119"/>
      <c r="J215" s="119"/>
      <c r="K215" s="119"/>
      <c r="L215" s="5"/>
    </row>
    <row r="216" spans="1:15">
      <c r="A216" s="6" t="s">
        <v>39</v>
      </c>
      <c r="B216" s="7"/>
      <c r="C216" s="7"/>
      <c r="D216" s="8"/>
      <c r="E216" s="177" t="s">
        <v>4</v>
      </c>
      <c r="F216" s="177"/>
      <c r="G216" s="177"/>
      <c r="H216" s="9"/>
      <c r="I216" s="9"/>
      <c r="J216" s="9"/>
      <c r="K216" s="9"/>
      <c r="L216" s="10"/>
    </row>
    <row r="217" spans="1:15">
      <c r="A217" s="11"/>
      <c r="B217" s="12"/>
      <c r="C217" s="12"/>
      <c r="D217" s="12"/>
      <c r="E217" s="13"/>
      <c r="F217" s="13"/>
      <c r="G217" s="13"/>
      <c r="H217" s="14"/>
      <c r="I217" s="14"/>
      <c r="J217" s="14"/>
      <c r="K217" s="14"/>
      <c r="L217" s="15"/>
    </row>
    <row r="218" spans="1:15">
      <c r="A218" s="7" t="s">
        <v>5</v>
      </c>
      <c r="B218" s="7"/>
      <c r="C218" s="7"/>
      <c r="D218" s="7"/>
      <c r="E218" s="9"/>
      <c r="F218" s="9"/>
      <c r="G218" s="9"/>
      <c r="H218" s="9"/>
      <c r="I218" s="9"/>
      <c r="J218" s="9"/>
      <c r="K218" s="9"/>
      <c r="L218" s="9"/>
    </row>
    <row r="219" spans="1:15">
      <c r="A219" s="16" t="s">
        <v>6</v>
      </c>
      <c r="B219" s="151" t="s">
        <v>7</v>
      </c>
      <c r="C219" s="152"/>
      <c r="D219" s="151" t="s">
        <v>8</v>
      </c>
      <c r="E219" s="152"/>
      <c r="F219" s="151" t="s">
        <v>9</v>
      </c>
      <c r="G219" s="152"/>
      <c r="H219" s="151" t="s">
        <v>10</v>
      </c>
      <c r="I219" s="152"/>
      <c r="J219" s="151" t="s">
        <v>11</v>
      </c>
      <c r="K219" s="152"/>
      <c r="L219" s="17" t="s">
        <v>12</v>
      </c>
    </row>
    <row r="220" spans="1:15">
      <c r="A220" s="18"/>
      <c r="B220" s="19" t="s">
        <v>13</v>
      </c>
      <c r="C220" s="19" t="s">
        <v>14</v>
      </c>
      <c r="D220" s="19" t="s">
        <v>13</v>
      </c>
      <c r="E220" s="19" t="s">
        <v>14</v>
      </c>
      <c r="F220" s="19" t="s">
        <v>13</v>
      </c>
      <c r="G220" s="19" t="s">
        <v>14</v>
      </c>
      <c r="H220" s="19" t="s">
        <v>13</v>
      </c>
      <c r="I220" s="19" t="s">
        <v>14</v>
      </c>
      <c r="J220" s="19" t="s">
        <v>13</v>
      </c>
      <c r="K220" s="19" t="s">
        <v>14</v>
      </c>
      <c r="L220" s="20" t="s">
        <v>15</v>
      </c>
    </row>
    <row r="221" spans="1:15">
      <c r="A221" s="21" t="s">
        <v>16</v>
      </c>
      <c r="B221" s="22">
        <f>+D221+F221+H221+J221</f>
        <v>0</v>
      </c>
      <c r="C221" s="22">
        <f>+E221+G221+I221+K221</f>
        <v>0</v>
      </c>
      <c r="D221" s="22">
        <f t="shared" ref="D221:K221" si="94">SUM(D222:D224)</f>
        <v>0</v>
      </c>
      <c r="E221" s="22">
        <f t="shared" si="94"/>
        <v>0</v>
      </c>
      <c r="F221" s="22">
        <f t="shared" si="94"/>
        <v>0</v>
      </c>
      <c r="G221" s="22">
        <f t="shared" si="94"/>
        <v>0</v>
      </c>
      <c r="H221" s="22">
        <f t="shared" si="94"/>
        <v>0</v>
      </c>
      <c r="I221" s="22">
        <f t="shared" si="94"/>
        <v>0</v>
      </c>
      <c r="J221" s="22">
        <f t="shared" si="94"/>
        <v>0</v>
      </c>
      <c r="K221" s="22">
        <f t="shared" si="94"/>
        <v>0</v>
      </c>
      <c r="L221" s="23" t="str">
        <f>IF(C221&gt;0,FIXED(C221/B221*100,2),"")</f>
        <v/>
      </c>
    </row>
    <row r="222" spans="1:15">
      <c r="A222" s="24" t="s">
        <v>17</v>
      </c>
      <c r="B222" s="25">
        <f t="shared" ref="B222:B238" si="95">+D222+F222+H222+J222</f>
        <v>0</v>
      </c>
      <c r="C222" s="25">
        <f t="shared" ref="C222:C238" si="96">+E222+G222+I222+K222</f>
        <v>0</v>
      </c>
      <c r="D222" s="25"/>
      <c r="E222" s="25"/>
      <c r="F222" s="25"/>
      <c r="G222" s="25"/>
      <c r="H222" s="25"/>
      <c r="I222" s="25"/>
      <c r="J222" s="25"/>
      <c r="K222" s="25"/>
      <c r="L222" s="37" t="str">
        <f t="shared" ref="L222:L239" si="97">IF(C222&gt;0,FIXED(C222/B222*100,2),"")</f>
        <v/>
      </c>
    </row>
    <row r="223" spans="1:15">
      <c r="A223" s="24" t="s">
        <v>18</v>
      </c>
      <c r="B223" s="25">
        <f t="shared" si="95"/>
        <v>0</v>
      </c>
      <c r="C223" s="25">
        <f t="shared" si="96"/>
        <v>0</v>
      </c>
      <c r="D223" s="25"/>
      <c r="E223" s="25"/>
      <c r="F223" s="25"/>
      <c r="G223" s="25"/>
      <c r="H223" s="25"/>
      <c r="I223" s="25"/>
      <c r="J223" s="25"/>
      <c r="K223" s="25"/>
      <c r="L223" s="37" t="str">
        <f t="shared" si="97"/>
        <v/>
      </c>
    </row>
    <row r="224" spans="1:15">
      <c r="A224" s="24" t="s">
        <v>140</v>
      </c>
      <c r="B224" s="25">
        <f t="shared" si="95"/>
        <v>0</v>
      </c>
      <c r="C224" s="25">
        <f t="shared" si="96"/>
        <v>0</v>
      </c>
      <c r="D224" s="25"/>
      <c r="E224" s="25"/>
      <c r="F224" s="25"/>
      <c r="G224" s="25"/>
      <c r="H224" s="25"/>
      <c r="I224" s="25"/>
      <c r="J224" s="25"/>
      <c r="K224" s="25"/>
      <c r="L224" s="37" t="str">
        <f t="shared" si="97"/>
        <v/>
      </c>
    </row>
    <row r="225" spans="1:12">
      <c r="A225" s="21" t="s">
        <v>19</v>
      </c>
      <c r="B225" s="22">
        <f t="shared" si="95"/>
        <v>0</v>
      </c>
      <c r="C225" s="22">
        <f t="shared" si="96"/>
        <v>0</v>
      </c>
      <c r="D225" s="22">
        <f t="shared" ref="D225:K225" si="98">+D226</f>
        <v>0</v>
      </c>
      <c r="E225" s="22">
        <f t="shared" si="98"/>
        <v>0</v>
      </c>
      <c r="F225" s="22">
        <f t="shared" si="98"/>
        <v>0</v>
      </c>
      <c r="G225" s="22">
        <f t="shared" si="98"/>
        <v>0</v>
      </c>
      <c r="H225" s="22">
        <f t="shared" si="98"/>
        <v>0</v>
      </c>
      <c r="I225" s="22">
        <f t="shared" si="98"/>
        <v>0</v>
      </c>
      <c r="J225" s="22">
        <f t="shared" si="98"/>
        <v>0</v>
      </c>
      <c r="K225" s="22">
        <f t="shared" si="98"/>
        <v>0</v>
      </c>
      <c r="L225" s="23" t="str">
        <f t="shared" si="97"/>
        <v/>
      </c>
    </row>
    <row r="226" spans="1:12">
      <c r="A226" s="21" t="s">
        <v>20</v>
      </c>
      <c r="B226" s="22">
        <f t="shared" si="95"/>
        <v>0</v>
      </c>
      <c r="C226" s="22">
        <f t="shared" si="96"/>
        <v>0</v>
      </c>
      <c r="D226" s="22">
        <f t="shared" ref="D226:K226" si="99">+D227+D230+D231+D234</f>
        <v>0</v>
      </c>
      <c r="E226" s="22">
        <f t="shared" si="99"/>
        <v>0</v>
      </c>
      <c r="F226" s="22">
        <f t="shared" si="99"/>
        <v>0</v>
      </c>
      <c r="G226" s="22">
        <f t="shared" si="99"/>
        <v>0</v>
      </c>
      <c r="H226" s="22">
        <f t="shared" si="99"/>
        <v>0</v>
      </c>
      <c r="I226" s="22">
        <f t="shared" si="99"/>
        <v>0</v>
      </c>
      <c r="J226" s="22">
        <f t="shared" si="99"/>
        <v>0</v>
      </c>
      <c r="K226" s="22">
        <f t="shared" si="99"/>
        <v>0</v>
      </c>
      <c r="L226" s="23" t="str">
        <f t="shared" si="97"/>
        <v/>
      </c>
    </row>
    <row r="227" spans="1:12">
      <c r="A227" s="21" t="s">
        <v>21</v>
      </c>
      <c r="B227" s="22">
        <f t="shared" si="95"/>
        <v>0</v>
      </c>
      <c r="C227" s="22">
        <f t="shared" si="96"/>
        <v>0</v>
      </c>
      <c r="D227" s="22">
        <f t="shared" ref="D227:K227" si="100">+D228+D229</f>
        <v>0</v>
      </c>
      <c r="E227" s="22">
        <f t="shared" si="100"/>
        <v>0</v>
      </c>
      <c r="F227" s="22">
        <f t="shared" si="100"/>
        <v>0</v>
      </c>
      <c r="G227" s="22">
        <f t="shared" si="100"/>
        <v>0</v>
      </c>
      <c r="H227" s="22">
        <f t="shared" si="100"/>
        <v>0</v>
      </c>
      <c r="I227" s="22">
        <f t="shared" si="100"/>
        <v>0</v>
      </c>
      <c r="J227" s="22">
        <f t="shared" si="100"/>
        <v>0</v>
      </c>
      <c r="K227" s="22">
        <f t="shared" si="100"/>
        <v>0</v>
      </c>
      <c r="L227" s="23" t="str">
        <f t="shared" si="97"/>
        <v/>
      </c>
    </row>
    <row r="228" spans="1:12">
      <c r="A228" s="24" t="s">
        <v>22</v>
      </c>
      <c r="B228" s="25">
        <f t="shared" si="95"/>
        <v>0</v>
      </c>
      <c r="C228" s="25">
        <f t="shared" si="96"/>
        <v>0</v>
      </c>
      <c r="D228" s="25"/>
      <c r="E228" s="25"/>
      <c r="F228" s="25"/>
      <c r="G228" s="25"/>
      <c r="H228" s="25"/>
      <c r="I228" s="25"/>
      <c r="J228" s="25"/>
      <c r="K228" s="25"/>
      <c r="L228" s="37" t="str">
        <f t="shared" si="97"/>
        <v/>
      </c>
    </row>
    <row r="229" spans="1:12">
      <c r="A229" s="26" t="s">
        <v>23</v>
      </c>
      <c r="B229" s="25">
        <f t="shared" si="95"/>
        <v>0</v>
      </c>
      <c r="C229" s="25">
        <f t="shared" si="96"/>
        <v>0</v>
      </c>
      <c r="D229" s="27"/>
      <c r="E229" s="27"/>
      <c r="F229" s="27"/>
      <c r="G229" s="27"/>
      <c r="H229" s="27"/>
      <c r="I229" s="27"/>
      <c r="J229" s="27"/>
      <c r="K229" s="27"/>
      <c r="L229" s="37" t="str">
        <f t="shared" si="97"/>
        <v/>
      </c>
    </row>
    <row r="230" spans="1:12">
      <c r="A230" s="24" t="s">
        <v>141</v>
      </c>
      <c r="B230" s="25">
        <f t="shared" si="95"/>
        <v>0</v>
      </c>
      <c r="C230" s="25">
        <f t="shared" si="96"/>
        <v>0</v>
      </c>
      <c r="D230" s="25"/>
      <c r="E230" s="25"/>
      <c r="F230" s="25"/>
      <c r="G230" s="25"/>
      <c r="H230" s="25"/>
      <c r="I230" s="25"/>
      <c r="J230" s="25"/>
      <c r="K230" s="25"/>
      <c r="L230" s="37" t="str">
        <f t="shared" si="97"/>
        <v/>
      </c>
    </row>
    <row r="231" spans="1:12">
      <c r="A231" s="21" t="s">
        <v>24</v>
      </c>
      <c r="B231" s="22">
        <f t="shared" si="95"/>
        <v>0</v>
      </c>
      <c r="C231" s="22">
        <f t="shared" si="96"/>
        <v>0</v>
      </c>
      <c r="D231" s="22">
        <f t="shared" ref="D231:K231" si="101">+D232+D233</f>
        <v>0</v>
      </c>
      <c r="E231" s="22">
        <f t="shared" si="101"/>
        <v>0</v>
      </c>
      <c r="F231" s="22">
        <f t="shared" si="101"/>
        <v>0</v>
      </c>
      <c r="G231" s="22">
        <f t="shared" si="101"/>
        <v>0</v>
      </c>
      <c r="H231" s="22">
        <f t="shared" si="101"/>
        <v>0</v>
      </c>
      <c r="I231" s="22">
        <f t="shared" si="101"/>
        <v>0</v>
      </c>
      <c r="J231" s="22">
        <f t="shared" si="101"/>
        <v>0</v>
      </c>
      <c r="K231" s="22">
        <f t="shared" si="101"/>
        <v>0</v>
      </c>
      <c r="L231" s="23" t="str">
        <f t="shared" si="97"/>
        <v/>
      </c>
    </row>
    <row r="232" spans="1:12">
      <c r="A232" s="28" t="s">
        <v>25</v>
      </c>
      <c r="B232" s="25">
        <f t="shared" si="95"/>
        <v>0</v>
      </c>
      <c r="C232" s="25">
        <f t="shared" si="96"/>
        <v>0</v>
      </c>
      <c r="D232" s="25"/>
      <c r="E232" s="25"/>
      <c r="F232" s="25"/>
      <c r="G232" s="25"/>
      <c r="H232" s="25"/>
      <c r="I232" s="25"/>
      <c r="J232" s="25"/>
      <c r="K232" s="27"/>
      <c r="L232" s="37" t="str">
        <f t="shared" si="97"/>
        <v/>
      </c>
    </row>
    <row r="233" spans="1:12">
      <c r="A233" s="28" t="s">
        <v>26</v>
      </c>
      <c r="B233" s="25">
        <f t="shared" si="95"/>
        <v>0</v>
      </c>
      <c r="C233" s="25">
        <f t="shared" si="96"/>
        <v>0</v>
      </c>
      <c r="D233" s="25">
        <f>+VALUE(FIXED(N233*0.24/1000000,5)*1000000)</f>
        <v>0</v>
      </c>
      <c r="E233" s="25"/>
      <c r="F233" s="25">
        <f>+D233</f>
        <v>0</v>
      </c>
      <c r="G233" s="25"/>
      <c r="H233" s="25">
        <f>+(N233-D233-F233)/2</f>
        <v>0</v>
      </c>
      <c r="I233" s="25"/>
      <c r="J233" s="25">
        <f>+N233-H233-F233-D233</f>
        <v>0</v>
      </c>
      <c r="K233" s="27"/>
      <c r="L233" s="37" t="str">
        <f t="shared" si="97"/>
        <v/>
      </c>
    </row>
    <row r="234" spans="1:12">
      <c r="A234" s="21" t="s">
        <v>27</v>
      </c>
      <c r="B234" s="22">
        <f t="shared" si="95"/>
        <v>0</v>
      </c>
      <c r="C234" s="22">
        <f t="shared" si="96"/>
        <v>0</v>
      </c>
      <c r="D234" s="22">
        <f t="shared" ref="D234:K234" si="102">SUM(D235:D238)</f>
        <v>0</v>
      </c>
      <c r="E234" s="22">
        <f t="shared" si="102"/>
        <v>0</v>
      </c>
      <c r="F234" s="22">
        <f t="shared" si="102"/>
        <v>0</v>
      </c>
      <c r="G234" s="22">
        <f t="shared" si="102"/>
        <v>0</v>
      </c>
      <c r="H234" s="22">
        <f t="shared" si="102"/>
        <v>0</v>
      </c>
      <c r="I234" s="22">
        <f t="shared" si="102"/>
        <v>0</v>
      </c>
      <c r="J234" s="22">
        <f t="shared" si="102"/>
        <v>0</v>
      </c>
      <c r="K234" s="22">
        <f t="shared" si="102"/>
        <v>0</v>
      </c>
      <c r="L234" s="23" t="str">
        <f t="shared" si="97"/>
        <v/>
      </c>
    </row>
    <row r="235" spans="1:12">
      <c r="A235" s="28" t="s">
        <v>28</v>
      </c>
      <c r="B235" s="25">
        <f t="shared" si="95"/>
        <v>0</v>
      </c>
      <c r="C235" s="25">
        <f t="shared" si="96"/>
        <v>0</v>
      </c>
      <c r="D235" s="25"/>
      <c r="E235" s="25"/>
      <c r="F235" s="25"/>
      <c r="G235" s="25"/>
      <c r="H235" s="25"/>
      <c r="I235" s="25"/>
      <c r="J235" s="25"/>
      <c r="K235" s="25"/>
      <c r="L235" s="37" t="str">
        <f t="shared" si="97"/>
        <v/>
      </c>
    </row>
    <row r="236" spans="1:12">
      <c r="A236" s="28" t="s">
        <v>29</v>
      </c>
      <c r="B236" s="25">
        <f t="shared" si="95"/>
        <v>0</v>
      </c>
      <c r="C236" s="25">
        <f t="shared" si="96"/>
        <v>0</v>
      </c>
      <c r="D236" s="25"/>
      <c r="E236" s="25"/>
      <c r="F236" s="25"/>
      <c r="G236" s="25"/>
      <c r="H236" s="25"/>
      <c r="I236" s="25"/>
      <c r="J236" s="25"/>
      <c r="K236" s="25"/>
      <c r="L236" s="37" t="str">
        <f t="shared" si="97"/>
        <v/>
      </c>
    </row>
    <row r="237" spans="1:12">
      <c r="A237" s="28" t="s">
        <v>30</v>
      </c>
      <c r="B237" s="25">
        <f t="shared" si="95"/>
        <v>0</v>
      </c>
      <c r="C237" s="25">
        <f t="shared" si="96"/>
        <v>0</v>
      </c>
      <c r="D237" s="25"/>
      <c r="E237" s="25"/>
      <c r="F237" s="25"/>
      <c r="G237" s="25"/>
      <c r="H237" s="25"/>
      <c r="I237" s="25"/>
      <c r="J237" s="25"/>
      <c r="K237" s="25"/>
      <c r="L237" s="37" t="str">
        <f t="shared" si="97"/>
        <v/>
      </c>
    </row>
    <row r="238" spans="1:12" ht="19.5" thickBot="1">
      <c r="A238" s="28" t="s">
        <v>31</v>
      </c>
      <c r="B238" s="25">
        <f t="shared" si="95"/>
        <v>0</v>
      </c>
      <c r="C238" s="25">
        <f t="shared" si="96"/>
        <v>0</v>
      </c>
      <c r="D238" s="25"/>
      <c r="E238" s="25"/>
      <c r="F238" s="25"/>
      <c r="G238" s="25"/>
      <c r="H238" s="25"/>
      <c r="I238" s="25"/>
      <c r="J238" s="25"/>
      <c r="K238" s="25"/>
      <c r="L238" s="38" t="str">
        <f t="shared" si="97"/>
        <v/>
      </c>
    </row>
    <row r="239" spans="1:12">
      <c r="A239" s="29" t="s">
        <v>32</v>
      </c>
      <c r="B239" s="30">
        <f>+B226+B221</f>
        <v>0</v>
      </c>
      <c r="C239" s="30">
        <f>+C226+C221</f>
        <v>0</v>
      </c>
      <c r="D239" s="30">
        <f>+D226+D221</f>
        <v>0</v>
      </c>
      <c r="E239" s="30">
        <f t="shared" ref="E239:K239" si="103">+E226+E221</f>
        <v>0</v>
      </c>
      <c r="F239" s="30">
        <f t="shared" si="103"/>
        <v>0</v>
      </c>
      <c r="G239" s="30">
        <f t="shared" si="103"/>
        <v>0</v>
      </c>
      <c r="H239" s="30">
        <f t="shared" si="103"/>
        <v>0</v>
      </c>
      <c r="I239" s="30">
        <f t="shared" si="103"/>
        <v>0</v>
      </c>
      <c r="J239" s="30">
        <f t="shared" si="103"/>
        <v>0</v>
      </c>
      <c r="K239" s="30">
        <f t="shared" si="103"/>
        <v>0</v>
      </c>
      <c r="L239" s="39" t="str">
        <f t="shared" si="97"/>
        <v/>
      </c>
    </row>
    <row r="241" spans="1:12">
      <c r="A241" s="1"/>
      <c r="B241" s="1"/>
      <c r="C241" s="1"/>
      <c r="D241" s="1"/>
      <c r="E241" s="1"/>
      <c r="F241" s="1"/>
      <c r="G241" s="1"/>
      <c r="H241" s="1"/>
      <c r="I241" s="1"/>
      <c r="J241" s="2"/>
      <c r="K241" s="153" t="s">
        <v>0</v>
      </c>
      <c r="L241" s="153"/>
    </row>
    <row r="242" spans="1:12">
      <c r="A242" s="154" t="s">
        <v>142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</row>
    <row r="243" spans="1:1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55" t="s">
        <v>1</v>
      </c>
      <c r="L243" s="155"/>
    </row>
    <row r="244" spans="1:12">
      <c r="A244" s="156" t="str">
        <f>+สนอ!A341</f>
        <v>แผนงาน : บริการวิชาการแก่สังคม</v>
      </c>
      <c r="B244" s="156"/>
      <c r="C244" s="156"/>
      <c r="D244" s="156"/>
      <c r="E244" s="157" t="s">
        <v>2</v>
      </c>
      <c r="F244" s="157"/>
      <c r="G244" s="157"/>
      <c r="H244" s="157"/>
      <c r="I244" s="157"/>
      <c r="J244" s="157"/>
      <c r="K244" s="157"/>
      <c r="L244" s="158"/>
    </row>
    <row r="245" spans="1:12">
      <c r="A245" s="159" t="str">
        <f>+A215</f>
        <v>หน่วยงาน : คณะเทคโนโลยีและการจัดการอุตสาหกรรม</v>
      </c>
      <c r="B245" s="160"/>
      <c r="C245" s="160"/>
      <c r="D245" s="161"/>
      <c r="E245" s="176" t="s">
        <v>3</v>
      </c>
      <c r="F245" s="176"/>
      <c r="G245" s="176"/>
      <c r="H245" s="119"/>
      <c r="I245" s="119"/>
      <c r="J245" s="119"/>
      <c r="K245" s="119"/>
      <c r="L245" s="5"/>
    </row>
    <row r="246" spans="1:12">
      <c r="A246" s="6" t="str">
        <f>+สนอ!A343</f>
        <v>กองทุน : บริการวิชาการ</v>
      </c>
      <c r="B246" s="7"/>
      <c r="C246" s="7"/>
      <c r="D246" s="8"/>
      <c r="E246" s="177" t="s">
        <v>4</v>
      </c>
      <c r="F246" s="177"/>
      <c r="G246" s="177"/>
      <c r="H246" s="9"/>
      <c r="I246" s="9"/>
      <c r="J246" s="9"/>
      <c r="K246" s="9"/>
      <c r="L246" s="10"/>
    </row>
    <row r="247" spans="1:12">
      <c r="A247" s="11"/>
      <c r="B247" s="12"/>
      <c r="C247" s="12"/>
      <c r="D247" s="12"/>
      <c r="E247" s="13"/>
      <c r="F247" s="13"/>
      <c r="G247" s="13"/>
      <c r="H247" s="14"/>
      <c r="I247" s="14"/>
      <c r="J247" s="14"/>
      <c r="K247" s="14"/>
      <c r="L247" s="15"/>
    </row>
    <row r="248" spans="1:12">
      <c r="A248" s="7" t="s">
        <v>5</v>
      </c>
      <c r="B248" s="7"/>
      <c r="C248" s="7"/>
      <c r="D248" s="7"/>
      <c r="E248" s="9"/>
      <c r="F248" s="9"/>
      <c r="G248" s="9"/>
      <c r="H248" s="9"/>
      <c r="I248" s="9"/>
      <c r="J248" s="9"/>
      <c r="K248" s="9"/>
      <c r="L248" s="9"/>
    </row>
    <row r="249" spans="1:12">
      <c r="A249" s="16" t="s">
        <v>6</v>
      </c>
      <c r="B249" s="151" t="s">
        <v>7</v>
      </c>
      <c r="C249" s="152"/>
      <c r="D249" s="151" t="s">
        <v>8</v>
      </c>
      <c r="E249" s="152"/>
      <c r="F249" s="151" t="s">
        <v>9</v>
      </c>
      <c r="G249" s="152"/>
      <c r="H249" s="151" t="s">
        <v>10</v>
      </c>
      <c r="I249" s="152"/>
      <c r="J249" s="151" t="s">
        <v>11</v>
      </c>
      <c r="K249" s="152"/>
      <c r="L249" s="17" t="s">
        <v>12</v>
      </c>
    </row>
    <row r="250" spans="1:12">
      <c r="A250" s="18"/>
      <c r="B250" s="19" t="s">
        <v>13</v>
      </c>
      <c r="C250" s="19" t="s">
        <v>14</v>
      </c>
      <c r="D250" s="19" t="s">
        <v>13</v>
      </c>
      <c r="E250" s="19" t="s">
        <v>14</v>
      </c>
      <c r="F250" s="19" t="s">
        <v>13</v>
      </c>
      <c r="G250" s="19" t="s">
        <v>14</v>
      </c>
      <c r="H250" s="19" t="s">
        <v>13</v>
      </c>
      <c r="I250" s="19" t="s">
        <v>14</v>
      </c>
      <c r="J250" s="19" t="s">
        <v>13</v>
      </c>
      <c r="K250" s="19" t="s">
        <v>14</v>
      </c>
      <c r="L250" s="20" t="s">
        <v>15</v>
      </c>
    </row>
    <row r="251" spans="1:12">
      <c r="A251" s="21" t="s">
        <v>16</v>
      </c>
      <c r="B251" s="22">
        <f>+D251+F251+H251+J251</f>
        <v>0</v>
      </c>
      <c r="C251" s="22">
        <f>+E251+G251+I251+K251</f>
        <v>0</v>
      </c>
      <c r="D251" s="22">
        <f t="shared" ref="D251:K251" si="104">SUM(D252:D254)</f>
        <v>0</v>
      </c>
      <c r="E251" s="22">
        <f t="shared" si="104"/>
        <v>0</v>
      </c>
      <c r="F251" s="22">
        <f t="shared" si="104"/>
        <v>0</v>
      </c>
      <c r="G251" s="22">
        <f t="shared" si="104"/>
        <v>0</v>
      </c>
      <c r="H251" s="22">
        <f t="shared" si="104"/>
        <v>0</v>
      </c>
      <c r="I251" s="22">
        <f t="shared" si="104"/>
        <v>0</v>
      </c>
      <c r="J251" s="22">
        <f t="shared" si="104"/>
        <v>0</v>
      </c>
      <c r="K251" s="22">
        <f t="shared" si="104"/>
        <v>0</v>
      </c>
      <c r="L251" s="23" t="str">
        <f>IF(C251&gt;0,FIXED(C251/B251*100,2),"")</f>
        <v/>
      </c>
    </row>
    <row r="252" spans="1:12">
      <c r="A252" s="24" t="s">
        <v>17</v>
      </c>
      <c r="B252" s="25">
        <f t="shared" ref="B252:B268" si="105">+D252+F252+H252+J252</f>
        <v>0</v>
      </c>
      <c r="C252" s="25">
        <f t="shared" ref="C252:C268" si="106">+E252+G252+I252+K252</f>
        <v>0</v>
      </c>
      <c r="D252" s="25"/>
      <c r="E252" s="25"/>
      <c r="F252" s="25"/>
      <c r="G252" s="25"/>
      <c r="H252" s="25"/>
      <c r="I252" s="25"/>
      <c r="J252" s="25"/>
      <c r="K252" s="25"/>
      <c r="L252" s="37" t="str">
        <f t="shared" ref="L252:L269" si="107">IF(C252&gt;0,FIXED(C252/B252*100,2),"")</f>
        <v/>
      </c>
    </row>
    <row r="253" spans="1:12">
      <c r="A253" s="24" t="s">
        <v>18</v>
      </c>
      <c r="B253" s="25">
        <f t="shared" si="105"/>
        <v>0</v>
      </c>
      <c r="C253" s="25">
        <f t="shared" si="106"/>
        <v>0</v>
      </c>
      <c r="D253" s="25"/>
      <c r="E253" s="25"/>
      <c r="F253" s="25"/>
      <c r="G253" s="25"/>
      <c r="H253" s="25"/>
      <c r="I253" s="25"/>
      <c r="J253" s="25"/>
      <c r="K253" s="25"/>
      <c r="L253" s="37" t="str">
        <f t="shared" si="107"/>
        <v/>
      </c>
    </row>
    <row r="254" spans="1:12">
      <c r="A254" s="24" t="s">
        <v>140</v>
      </c>
      <c r="B254" s="25">
        <f t="shared" si="105"/>
        <v>0</v>
      </c>
      <c r="C254" s="25">
        <f t="shared" si="106"/>
        <v>0</v>
      </c>
      <c r="D254" s="25"/>
      <c r="E254" s="25"/>
      <c r="F254" s="25"/>
      <c r="G254" s="25"/>
      <c r="H254" s="25"/>
      <c r="I254" s="25"/>
      <c r="J254" s="25"/>
      <c r="K254" s="25"/>
      <c r="L254" s="37" t="str">
        <f t="shared" si="107"/>
        <v/>
      </c>
    </row>
    <row r="255" spans="1:12">
      <c r="A255" s="21" t="s">
        <v>19</v>
      </c>
      <c r="B255" s="22">
        <f t="shared" si="105"/>
        <v>0</v>
      </c>
      <c r="C255" s="22">
        <f t="shared" si="106"/>
        <v>0</v>
      </c>
      <c r="D255" s="22">
        <f t="shared" ref="D255:K255" si="108">+D256</f>
        <v>0</v>
      </c>
      <c r="E255" s="22">
        <f t="shared" si="108"/>
        <v>0</v>
      </c>
      <c r="F255" s="22">
        <f t="shared" si="108"/>
        <v>0</v>
      </c>
      <c r="G255" s="22">
        <f t="shared" si="108"/>
        <v>0</v>
      </c>
      <c r="H255" s="22">
        <f t="shared" si="108"/>
        <v>0</v>
      </c>
      <c r="I255" s="22">
        <f t="shared" si="108"/>
        <v>0</v>
      </c>
      <c r="J255" s="22">
        <f t="shared" si="108"/>
        <v>0</v>
      </c>
      <c r="K255" s="22">
        <f t="shared" si="108"/>
        <v>0</v>
      </c>
      <c r="L255" s="23" t="str">
        <f t="shared" si="107"/>
        <v/>
      </c>
    </row>
    <row r="256" spans="1:12">
      <c r="A256" s="21" t="s">
        <v>20</v>
      </c>
      <c r="B256" s="22">
        <f t="shared" si="105"/>
        <v>0</v>
      </c>
      <c r="C256" s="22">
        <f t="shared" si="106"/>
        <v>0</v>
      </c>
      <c r="D256" s="22">
        <f t="shared" ref="D256:K256" si="109">+D257+D260+D261+D264</f>
        <v>0</v>
      </c>
      <c r="E256" s="22">
        <f t="shared" si="109"/>
        <v>0</v>
      </c>
      <c r="F256" s="22">
        <f t="shared" si="109"/>
        <v>0</v>
      </c>
      <c r="G256" s="22">
        <f t="shared" si="109"/>
        <v>0</v>
      </c>
      <c r="H256" s="22">
        <f t="shared" si="109"/>
        <v>0</v>
      </c>
      <c r="I256" s="22">
        <f t="shared" si="109"/>
        <v>0</v>
      </c>
      <c r="J256" s="22">
        <f t="shared" si="109"/>
        <v>0</v>
      </c>
      <c r="K256" s="22">
        <f t="shared" si="109"/>
        <v>0</v>
      </c>
      <c r="L256" s="23" t="str">
        <f t="shared" si="107"/>
        <v/>
      </c>
    </row>
    <row r="257" spans="1:12">
      <c r="A257" s="21" t="s">
        <v>21</v>
      </c>
      <c r="B257" s="22">
        <f t="shared" si="105"/>
        <v>0</v>
      </c>
      <c r="C257" s="22">
        <f t="shared" si="106"/>
        <v>0</v>
      </c>
      <c r="D257" s="22">
        <f t="shared" ref="D257:K257" si="110">+D258+D259</f>
        <v>0</v>
      </c>
      <c r="E257" s="22">
        <f t="shared" si="110"/>
        <v>0</v>
      </c>
      <c r="F257" s="22">
        <f t="shared" si="110"/>
        <v>0</v>
      </c>
      <c r="G257" s="22">
        <f t="shared" si="110"/>
        <v>0</v>
      </c>
      <c r="H257" s="22">
        <f t="shared" si="110"/>
        <v>0</v>
      </c>
      <c r="I257" s="22">
        <f t="shared" si="110"/>
        <v>0</v>
      </c>
      <c r="J257" s="22">
        <f t="shared" si="110"/>
        <v>0</v>
      </c>
      <c r="K257" s="22">
        <f t="shared" si="110"/>
        <v>0</v>
      </c>
      <c r="L257" s="23" t="str">
        <f t="shared" si="107"/>
        <v/>
      </c>
    </row>
    <row r="258" spans="1:12">
      <c r="A258" s="24" t="s">
        <v>22</v>
      </c>
      <c r="B258" s="25">
        <f t="shared" si="105"/>
        <v>0</v>
      </c>
      <c r="C258" s="25">
        <f t="shared" si="106"/>
        <v>0</v>
      </c>
      <c r="D258" s="25"/>
      <c r="E258" s="25"/>
      <c r="F258" s="25"/>
      <c r="G258" s="25"/>
      <c r="H258" s="25"/>
      <c r="I258" s="25"/>
      <c r="J258" s="25"/>
      <c r="K258" s="25"/>
      <c r="L258" s="37" t="str">
        <f t="shared" si="107"/>
        <v/>
      </c>
    </row>
    <row r="259" spans="1:12">
      <c r="A259" s="26" t="s">
        <v>23</v>
      </c>
      <c r="B259" s="25">
        <f t="shared" si="105"/>
        <v>0</v>
      </c>
      <c r="C259" s="25">
        <f t="shared" si="106"/>
        <v>0</v>
      </c>
      <c r="D259" s="27"/>
      <c r="E259" s="27"/>
      <c r="F259" s="27"/>
      <c r="G259" s="27"/>
      <c r="H259" s="27"/>
      <c r="I259" s="27"/>
      <c r="J259" s="27"/>
      <c r="K259" s="27"/>
      <c r="L259" s="37" t="str">
        <f t="shared" si="107"/>
        <v/>
      </c>
    </row>
    <row r="260" spans="1:12">
      <c r="A260" s="24" t="s">
        <v>141</v>
      </c>
      <c r="B260" s="25">
        <f t="shared" si="105"/>
        <v>0</v>
      </c>
      <c r="C260" s="25">
        <f t="shared" si="106"/>
        <v>0</v>
      </c>
      <c r="D260" s="25"/>
      <c r="E260" s="25"/>
      <c r="F260" s="25"/>
      <c r="G260" s="25"/>
      <c r="H260" s="25"/>
      <c r="I260" s="25"/>
      <c r="J260" s="25"/>
      <c r="K260" s="25"/>
      <c r="L260" s="37" t="str">
        <f t="shared" si="107"/>
        <v/>
      </c>
    </row>
    <row r="261" spans="1:12">
      <c r="A261" s="21" t="s">
        <v>24</v>
      </c>
      <c r="B261" s="22">
        <f t="shared" si="105"/>
        <v>0</v>
      </c>
      <c r="C261" s="22">
        <f t="shared" si="106"/>
        <v>0</v>
      </c>
      <c r="D261" s="22">
        <f t="shared" ref="D261:K261" si="111">+D262+D263</f>
        <v>0</v>
      </c>
      <c r="E261" s="22">
        <f t="shared" si="111"/>
        <v>0</v>
      </c>
      <c r="F261" s="22">
        <f t="shared" si="111"/>
        <v>0</v>
      </c>
      <c r="G261" s="22">
        <f t="shared" si="111"/>
        <v>0</v>
      </c>
      <c r="H261" s="22">
        <f t="shared" si="111"/>
        <v>0</v>
      </c>
      <c r="I261" s="22">
        <f t="shared" si="111"/>
        <v>0</v>
      </c>
      <c r="J261" s="22">
        <f t="shared" si="111"/>
        <v>0</v>
      </c>
      <c r="K261" s="22">
        <f t="shared" si="111"/>
        <v>0</v>
      </c>
      <c r="L261" s="23" t="str">
        <f t="shared" si="107"/>
        <v/>
      </c>
    </row>
    <row r="262" spans="1:12">
      <c r="A262" s="28" t="s">
        <v>25</v>
      </c>
      <c r="B262" s="25">
        <f t="shared" si="105"/>
        <v>0</v>
      </c>
      <c r="C262" s="25">
        <f t="shared" si="106"/>
        <v>0</v>
      </c>
      <c r="D262" s="25"/>
      <c r="E262" s="25"/>
      <c r="F262" s="25"/>
      <c r="G262" s="25"/>
      <c r="H262" s="25"/>
      <c r="I262" s="25"/>
      <c r="J262" s="25"/>
      <c r="K262" s="27"/>
      <c r="L262" s="37" t="str">
        <f t="shared" si="107"/>
        <v/>
      </c>
    </row>
    <row r="263" spans="1:12">
      <c r="A263" s="28" t="s">
        <v>26</v>
      </c>
      <c r="B263" s="25">
        <f t="shared" si="105"/>
        <v>0</v>
      </c>
      <c r="C263" s="25">
        <f t="shared" si="106"/>
        <v>0</v>
      </c>
      <c r="D263" s="25">
        <f>+VALUE(FIXED(N263*0.24/1000000,5)*1000000)</f>
        <v>0</v>
      </c>
      <c r="E263" s="25"/>
      <c r="F263" s="25">
        <f>+D263</f>
        <v>0</v>
      </c>
      <c r="G263" s="25"/>
      <c r="H263" s="25">
        <f>+(N263-D263-F263)/2</f>
        <v>0</v>
      </c>
      <c r="I263" s="25"/>
      <c r="J263" s="25">
        <f>+N263-H263-F263-D263</f>
        <v>0</v>
      </c>
      <c r="K263" s="27"/>
      <c r="L263" s="37" t="str">
        <f t="shared" si="107"/>
        <v/>
      </c>
    </row>
    <row r="264" spans="1:12">
      <c r="A264" s="21" t="s">
        <v>27</v>
      </c>
      <c r="B264" s="22">
        <f t="shared" si="105"/>
        <v>0</v>
      </c>
      <c r="C264" s="22">
        <f t="shared" si="106"/>
        <v>0</v>
      </c>
      <c r="D264" s="22">
        <f t="shared" ref="D264:K264" si="112">SUM(D265:D268)</f>
        <v>0</v>
      </c>
      <c r="E264" s="22">
        <f t="shared" si="112"/>
        <v>0</v>
      </c>
      <c r="F264" s="22">
        <f t="shared" si="112"/>
        <v>0</v>
      </c>
      <c r="G264" s="22">
        <f t="shared" si="112"/>
        <v>0</v>
      </c>
      <c r="H264" s="22">
        <f t="shared" si="112"/>
        <v>0</v>
      </c>
      <c r="I264" s="22">
        <f t="shared" si="112"/>
        <v>0</v>
      </c>
      <c r="J264" s="22">
        <f t="shared" si="112"/>
        <v>0</v>
      </c>
      <c r="K264" s="22">
        <f t="shared" si="112"/>
        <v>0</v>
      </c>
      <c r="L264" s="23" t="str">
        <f t="shared" si="107"/>
        <v/>
      </c>
    </row>
    <row r="265" spans="1:12">
      <c r="A265" s="126" t="s">
        <v>80</v>
      </c>
      <c r="B265" s="25">
        <f t="shared" si="105"/>
        <v>0</v>
      </c>
      <c r="C265" s="25">
        <f t="shared" si="106"/>
        <v>0</v>
      </c>
      <c r="D265" s="25"/>
      <c r="E265" s="25"/>
      <c r="F265" s="25"/>
      <c r="G265" s="25"/>
      <c r="H265" s="25"/>
      <c r="I265" s="25"/>
      <c r="J265" s="25"/>
      <c r="K265" s="25"/>
      <c r="L265" s="37" t="str">
        <f t="shared" si="107"/>
        <v/>
      </c>
    </row>
    <row r="266" spans="1:12">
      <c r="A266" s="28" t="s">
        <v>29</v>
      </c>
      <c r="B266" s="25">
        <f t="shared" si="105"/>
        <v>0</v>
      </c>
      <c r="C266" s="25">
        <f t="shared" si="106"/>
        <v>0</v>
      </c>
      <c r="D266" s="25"/>
      <c r="E266" s="25"/>
      <c r="F266" s="25"/>
      <c r="G266" s="25"/>
      <c r="H266" s="25"/>
      <c r="I266" s="25"/>
      <c r="J266" s="25"/>
      <c r="K266" s="25"/>
      <c r="L266" s="37" t="str">
        <f t="shared" si="107"/>
        <v/>
      </c>
    </row>
    <row r="267" spans="1:12">
      <c r="A267" s="28" t="s">
        <v>30</v>
      </c>
      <c r="B267" s="25">
        <f t="shared" si="105"/>
        <v>0</v>
      </c>
      <c r="C267" s="25">
        <f t="shared" si="106"/>
        <v>0</v>
      </c>
      <c r="D267" s="25"/>
      <c r="E267" s="25"/>
      <c r="F267" s="25"/>
      <c r="G267" s="25"/>
      <c r="H267" s="25"/>
      <c r="I267" s="25"/>
      <c r="J267" s="25"/>
      <c r="K267" s="25"/>
      <c r="L267" s="37" t="str">
        <f t="shared" si="107"/>
        <v/>
      </c>
    </row>
    <row r="268" spans="1:12" ht="19.5" thickBot="1">
      <c r="A268" s="28" t="s">
        <v>31</v>
      </c>
      <c r="B268" s="25">
        <f t="shared" si="105"/>
        <v>0</v>
      </c>
      <c r="C268" s="25">
        <f t="shared" si="106"/>
        <v>0</v>
      </c>
      <c r="D268" s="25"/>
      <c r="E268" s="25"/>
      <c r="F268" s="25"/>
      <c r="G268" s="25"/>
      <c r="H268" s="25"/>
      <c r="I268" s="25"/>
      <c r="J268" s="25"/>
      <c r="K268" s="25"/>
      <c r="L268" s="38" t="str">
        <f t="shared" si="107"/>
        <v/>
      </c>
    </row>
    <row r="269" spans="1:12">
      <c r="A269" s="29" t="s">
        <v>32</v>
      </c>
      <c r="B269" s="30">
        <f>+B256+B251</f>
        <v>0</v>
      </c>
      <c r="C269" s="30">
        <f>+C256+C251</f>
        <v>0</v>
      </c>
      <c r="D269" s="30">
        <f>+D256+D251</f>
        <v>0</v>
      </c>
      <c r="E269" s="30">
        <f t="shared" ref="E269:K269" si="113">+E256+E251</f>
        <v>0</v>
      </c>
      <c r="F269" s="30">
        <f t="shared" si="113"/>
        <v>0</v>
      </c>
      <c r="G269" s="30">
        <f t="shared" si="113"/>
        <v>0</v>
      </c>
      <c r="H269" s="30">
        <f t="shared" si="113"/>
        <v>0</v>
      </c>
      <c r="I269" s="30">
        <f t="shared" si="113"/>
        <v>0</v>
      </c>
      <c r="J269" s="30">
        <f t="shared" si="113"/>
        <v>0</v>
      </c>
      <c r="K269" s="30">
        <f t="shared" si="113"/>
        <v>0</v>
      </c>
      <c r="L269" s="39" t="str">
        <f t="shared" si="107"/>
        <v/>
      </c>
    </row>
  </sheetData>
  <mergeCells count="117">
    <mergeCell ref="K1:L1"/>
    <mergeCell ref="A2:L2"/>
    <mergeCell ref="K3:L3"/>
    <mergeCell ref="A4:D4"/>
    <mergeCell ref="E4:L4"/>
    <mergeCell ref="H9:I9"/>
    <mergeCell ref="J9:K9"/>
    <mergeCell ref="K31:L31"/>
    <mergeCell ref="A32:L32"/>
    <mergeCell ref="K33:L33"/>
    <mergeCell ref="A5:D5"/>
    <mergeCell ref="E5:G5"/>
    <mergeCell ref="E6:G6"/>
    <mergeCell ref="B9:C9"/>
    <mergeCell ref="D9:E9"/>
    <mergeCell ref="F9:G9"/>
    <mergeCell ref="B39:C39"/>
    <mergeCell ref="D39:E39"/>
    <mergeCell ref="F39:G39"/>
    <mergeCell ref="H39:I39"/>
    <mergeCell ref="J39:K39"/>
    <mergeCell ref="A34:D34"/>
    <mergeCell ref="E34:L34"/>
    <mergeCell ref="A35:D35"/>
    <mergeCell ref="E35:G35"/>
    <mergeCell ref="E36:G36"/>
    <mergeCell ref="A65:D65"/>
    <mergeCell ref="E65:G65"/>
    <mergeCell ref="E66:G66"/>
    <mergeCell ref="B69:C69"/>
    <mergeCell ref="D69:E69"/>
    <mergeCell ref="F69:G69"/>
    <mergeCell ref="K61:L61"/>
    <mergeCell ref="A62:L62"/>
    <mergeCell ref="K63:L63"/>
    <mergeCell ref="A64:D64"/>
    <mergeCell ref="E64:L64"/>
    <mergeCell ref="H69:I69"/>
    <mergeCell ref="J69:K69"/>
    <mergeCell ref="K121:L121"/>
    <mergeCell ref="A122:L122"/>
    <mergeCell ref="K123:L123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B129:C129"/>
    <mergeCell ref="D129:E129"/>
    <mergeCell ref="F129:G129"/>
    <mergeCell ref="H129:I129"/>
    <mergeCell ref="J129:K129"/>
    <mergeCell ref="A124:D124"/>
    <mergeCell ref="E124:L124"/>
    <mergeCell ref="A125:D125"/>
    <mergeCell ref="E125:G125"/>
    <mergeCell ref="E126:G126"/>
    <mergeCell ref="A155:D155"/>
    <mergeCell ref="E155:G155"/>
    <mergeCell ref="E156:G156"/>
    <mergeCell ref="B159:C159"/>
    <mergeCell ref="D159:E159"/>
    <mergeCell ref="F159:G159"/>
    <mergeCell ref="K151:L151"/>
    <mergeCell ref="A152:L152"/>
    <mergeCell ref="K153:L153"/>
    <mergeCell ref="A154:D154"/>
    <mergeCell ref="E154:L154"/>
    <mergeCell ref="A184:D184"/>
    <mergeCell ref="E184:L184"/>
    <mergeCell ref="A185:D185"/>
    <mergeCell ref="E185:G185"/>
    <mergeCell ref="E186:G186"/>
    <mergeCell ref="H159:I159"/>
    <mergeCell ref="J159:K159"/>
    <mergeCell ref="K181:L181"/>
    <mergeCell ref="A182:L182"/>
    <mergeCell ref="K183:L183"/>
    <mergeCell ref="A212:L212"/>
    <mergeCell ref="K213:L213"/>
    <mergeCell ref="A214:D214"/>
    <mergeCell ref="E214:L214"/>
    <mergeCell ref="B189:C189"/>
    <mergeCell ref="D189:E189"/>
    <mergeCell ref="F189:G189"/>
    <mergeCell ref="H189:I189"/>
    <mergeCell ref="J189:K189"/>
    <mergeCell ref="K211:L211"/>
    <mergeCell ref="B249:C249"/>
    <mergeCell ref="D249:E249"/>
    <mergeCell ref="F249:G249"/>
    <mergeCell ref="H249:I249"/>
    <mergeCell ref="J249:K249"/>
    <mergeCell ref="A244:D244"/>
    <mergeCell ref="E244:L244"/>
    <mergeCell ref="A245:D245"/>
    <mergeCell ref="E245:G245"/>
    <mergeCell ref="E246:G246"/>
    <mergeCell ref="H219:I219"/>
    <mergeCell ref="J219:K219"/>
    <mergeCell ref="K241:L241"/>
    <mergeCell ref="A242:L242"/>
    <mergeCell ref="K243:L243"/>
    <mergeCell ref="A215:D215"/>
    <mergeCell ref="E215:G215"/>
    <mergeCell ref="E216:G216"/>
    <mergeCell ref="B219:C219"/>
    <mergeCell ref="D219:E219"/>
    <mergeCell ref="F219:G21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8" manualBreakCount="8">
    <brk id="30" max="11" man="1"/>
    <brk id="59" max="11" man="1"/>
    <brk id="89" max="11" man="1"/>
    <brk id="120" max="11" man="1"/>
    <brk id="149" max="11" man="1"/>
    <brk id="180" max="11" man="1"/>
    <brk id="210" max="11" man="1"/>
    <brk id="240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208"/>
  <sheetViews>
    <sheetView view="pageBreakPreview" zoomScale="85" zoomScaleNormal="70" zoomScaleSheetLayoutView="85" workbookViewId="0"/>
  </sheetViews>
  <sheetFormatPr defaultRowHeight="18.7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  <col min="13" max="13" width="2.42578125" customWidth="1"/>
    <col min="14" max="14" width="12.140625" customWidth="1"/>
  </cols>
  <sheetData>
    <row r="1" spans="1:15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  <c r="N1" s="31"/>
    </row>
    <row r="2" spans="1:15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N2" s="31"/>
    </row>
    <row r="3" spans="1:15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  <c r="N3" s="31"/>
    </row>
    <row r="4" spans="1:15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  <c r="N4" s="31"/>
    </row>
    <row r="5" spans="1:15">
      <c r="A5" s="159" t="s">
        <v>49</v>
      </c>
      <c r="B5" s="160"/>
      <c r="C5" s="160"/>
      <c r="D5" s="161"/>
      <c r="E5" s="176" t="s">
        <v>3</v>
      </c>
      <c r="F5" s="176"/>
      <c r="G5" s="176"/>
      <c r="H5" s="4"/>
      <c r="I5" s="4"/>
      <c r="J5" s="4"/>
      <c r="K5" s="4"/>
      <c r="L5" s="5"/>
      <c r="N5" s="31"/>
    </row>
    <row r="6" spans="1:15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  <c r="N6" s="31"/>
    </row>
    <row r="7" spans="1:15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  <c r="N7" s="31"/>
    </row>
    <row r="8" spans="1:15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  <c r="N8" s="31"/>
    </row>
    <row r="9" spans="1:15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  <c r="N9" s="31"/>
    </row>
    <row r="10" spans="1:15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  <c r="N10" s="31"/>
    </row>
    <row r="11" spans="1:15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  <c r="N11" s="31"/>
      <c r="O11" s="35"/>
    </row>
    <row r="12" spans="1:15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  <c r="N12" s="31"/>
      <c r="O12" s="35"/>
    </row>
    <row r="13" spans="1:15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  <c r="N13" s="31"/>
      <c r="O13" s="35"/>
    </row>
    <row r="14" spans="1:15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  <c r="N14" s="31"/>
      <c r="O14" s="35"/>
    </row>
    <row r="15" spans="1:15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  <c r="N15" s="31"/>
      <c r="O15" s="35"/>
    </row>
    <row r="16" spans="1:15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  <c r="N16" s="31"/>
      <c r="O16" s="35"/>
    </row>
    <row r="17" spans="1:15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  <c r="N17" s="31"/>
      <c r="O17" s="35"/>
    </row>
    <row r="18" spans="1:15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  <c r="N18" s="31"/>
      <c r="O18" s="35"/>
    </row>
    <row r="19" spans="1:15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  <c r="N19" s="31"/>
      <c r="O19" s="35"/>
    </row>
    <row r="20" spans="1:15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  <c r="N20" s="31"/>
      <c r="O20" s="35"/>
    </row>
    <row r="21" spans="1:15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  <c r="N21" s="31"/>
      <c r="O21" s="35"/>
    </row>
    <row r="22" spans="1:15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  <c r="N22" s="31"/>
      <c r="O22" s="35"/>
    </row>
    <row r="23" spans="1:15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  <c r="N23" s="31"/>
      <c r="O23" s="35"/>
    </row>
    <row r="24" spans="1:15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  <c r="N24" s="31"/>
      <c r="O24" s="35"/>
    </row>
    <row r="25" spans="1:15">
      <c r="A25" s="28" t="str">
        <f>+A174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  <c r="N25" s="31"/>
      <c r="O25" s="35"/>
    </row>
    <row r="26" spans="1:15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  <c r="N26" s="31"/>
      <c r="O26" s="35"/>
    </row>
    <row r="27" spans="1:15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  <c r="N27" s="31"/>
      <c r="O27" s="35"/>
    </row>
    <row r="28" spans="1:15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  <c r="N28" s="31"/>
      <c r="O28" s="35"/>
    </row>
    <row r="29" spans="1:15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  <c r="N29" s="31"/>
      <c r="O29" s="35"/>
    </row>
    <row r="30" spans="1:15">
      <c r="N30" s="31"/>
      <c r="O30" s="35"/>
    </row>
    <row r="31" spans="1:15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  <c r="N31" s="31"/>
      <c r="O31" s="35"/>
    </row>
    <row r="32" spans="1:15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N32" s="31"/>
      <c r="O32" s="35"/>
    </row>
    <row r="33" spans="1:15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  <c r="N33" s="31"/>
      <c r="O33" s="35"/>
    </row>
    <row r="34" spans="1:15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  <c r="N34" s="31"/>
      <c r="O34" s="35"/>
    </row>
    <row r="35" spans="1:15">
      <c r="A35" s="159" t="str">
        <f>+A5</f>
        <v>หน่วยงาน : วิทยาลัยเทคโนโลยีอุตสาหกรรม</v>
      </c>
      <c r="B35" s="160"/>
      <c r="C35" s="160"/>
      <c r="D35" s="161"/>
      <c r="E35" s="176" t="s">
        <v>3</v>
      </c>
      <c r="F35" s="176"/>
      <c r="G35" s="176"/>
      <c r="H35" s="4"/>
      <c r="I35" s="4"/>
      <c r="J35" s="4"/>
      <c r="K35" s="4"/>
      <c r="L35" s="5"/>
      <c r="N35" s="31"/>
      <c r="O35" s="35"/>
    </row>
    <row r="36" spans="1:15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  <c r="N36" s="31"/>
      <c r="O36" s="35"/>
    </row>
    <row r="37" spans="1:15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  <c r="N37" s="31"/>
      <c r="O37" s="35"/>
    </row>
    <row r="38" spans="1:15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  <c r="N38" s="31"/>
      <c r="O38" s="35"/>
    </row>
    <row r="39" spans="1:15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  <c r="N39" s="31"/>
      <c r="O39" s="35"/>
    </row>
    <row r="40" spans="1:15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  <c r="N40" s="31"/>
      <c r="O40" s="35"/>
    </row>
    <row r="41" spans="1:15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  <c r="N41" s="31"/>
      <c r="O41" s="35"/>
    </row>
    <row r="42" spans="1:15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2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  <c r="N42" s="31"/>
      <c r="O42" s="35"/>
    </row>
    <row r="43" spans="1:15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ref="D43:K43" si="17">+D103+D133</f>
        <v>0</v>
      </c>
      <c r="E43" s="25">
        <f t="shared" si="17"/>
        <v>0</v>
      </c>
      <c r="F43" s="25">
        <f t="shared" si="17"/>
        <v>0</v>
      </c>
      <c r="G43" s="25">
        <f t="shared" si="17"/>
        <v>0</v>
      </c>
      <c r="H43" s="25">
        <f t="shared" si="17"/>
        <v>0</v>
      </c>
      <c r="I43" s="25">
        <f t="shared" si="17"/>
        <v>0</v>
      </c>
      <c r="J43" s="25">
        <f t="shared" si="17"/>
        <v>0</v>
      </c>
      <c r="K43" s="25">
        <f t="shared" si="17"/>
        <v>0</v>
      </c>
      <c r="L43" s="37" t="str">
        <f t="shared" si="16"/>
        <v/>
      </c>
      <c r="N43" s="31"/>
      <c r="O43" s="35"/>
    </row>
    <row r="44" spans="1:15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ref="D44:K44" si="18">+D104+D134</f>
        <v>0</v>
      </c>
      <c r="E44" s="25">
        <f t="shared" si="18"/>
        <v>0</v>
      </c>
      <c r="F44" s="25">
        <f t="shared" si="18"/>
        <v>0</v>
      </c>
      <c r="G44" s="25">
        <f t="shared" si="18"/>
        <v>0</v>
      </c>
      <c r="H44" s="25">
        <f t="shared" si="18"/>
        <v>0</v>
      </c>
      <c r="I44" s="25">
        <f t="shared" si="18"/>
        <v>0</v>
      </c>
      <c r="J44" s="25">
        <f t="shared" si="18"/>
        <v>0</v>
      </c>
      <c r="K44" s="25">
        <f t="shared" si="18"/>
        <v>0</v>
      </c>
      <c r="L44" s="37" t="str">
        <f t="shared" si="16"/>
        <v/>
      </c>
      <c r="N44" s="31"/>
      <c r="O44" s="35"/>
    </row>
    <row r="45" spans="1:15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9">+D46</f>
        <v>0</v>
      </c>
      <c r="E45" s="22">
        <f t="shared" si="19"/>
        <v>0</v>
      </c>
      <c r="F45" s="22">
        <f t="shared" si="19"/>
        <v>0</v>
      </c>
      <c r="G45" s="22">
        <f t="shared" si="19"/>
        <v>0</v>
      </c>
      <c r="H45" s="22">
        <f t="shared" si="19"/>
        <v>0</v>
      </c>
      <c r="I45" s="22">
        <f t="shared" si="19"/>
        <v>0</v>
      </c>
      <c r="J45" s="22">
        <f t="shared" si="19"/>
        <v>0</v>
      </c>
      <c r="K45" s="22">
        <f t="shared" si="19"/>
        <v>0</v>
      </c>
      <c r="L45" s="23" t="str">
        <f t="shared" si="16"/>
        <v/>
      </c>
      <c r="N45" s="31"/>
      <c r="O45" s="35"/>
    </row>
    <row r="46" spans="1:15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20">+D47+D50+D51+D54</f>
        <v>0</v>
      </c>
      <c r="E46" s="22">
        <f t="shared" si="20"/>
        <v>0</v>
      </c>
      <c r="F46" s="22">
        <f t="shared" si="20"/>
        <v>0</v>
      </c>
      <c r="G46" s="22">
        <f t="shared" si="20"/>
        <v>0</v>
      </c>
      <c r="H46" s="22">
        <f t="shared" si="20"/>
        <v>0</v>
      </c>
      <c r="I46" s="22">
        <f t="shared" si="20"/>
        <v>0</v>
      </c>
      <c r="J46" s="22">
        <f t="shared" si="20"/>
        <v>0</v>
      </c>
      <c r="K46" s="22">
        <f t="shared" si="20"/>
        <v>0</v>
      </c>
      <c r="L46" s="23" t="str">
        <f t="shared" si="16"/>
        <v/>
      </c>
      <c r="N46" s="31"/>
      <c r="O46" s="35"/>
    </row>
    <row r="47" spans="1:15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21">+D48+D49</f>
        <v>0</v>
      </c>
      <c r="E47" s="22">
        <f t="shared" si="21"/>
        <v>0</v>
      </c>
      <c r="F47" s="22">
        <f t="shared" si="21"/>
        <v>0</v>
      </c>
      <c r="G47" s="22">
        <f t="shared" si="21"/>
        <v>0</v>
      </c>
      <c r="H47" s="22">
        <f t="shared" si="21"/>
        <v>0</v>
      </c>
      <c r="I47" s="22">
        <f t="shared" si="21"/>
        <v>0</v>
      </c>
      <c r="J47" s="22">
        <f t="shared" si="21"/>
        <v>0</v>
      </c>
      <c r="K47" s="22">
        <f t="shared" si="21"/>
        <v>0</v>
      </c>
      <c r="L47" s="23" t="str">
        <f t="shared" si="16"/>
        <v/>
      </c>
      <c r="N47" s="31"/>
      <c r="O47" s="35"/>
    </row>
    <row r="48" spans="1:15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48" si="22">+D108+D138</f>
        <v>0</v>
      </c>
      <c r="E48" s="25">
        <f t="shared" si="22"/>
        <v>0</v>
      </c>
      <c r="F48" s="25">
        <f t="shared" si="22"/>
        <v>0</v>
      </c>
      <c r="G48" s="25">
        <f t="shared" si="22"/>
        <v>0</v>
      </c>
      <c r="H48" s="25">
        <f t="shared" si="22"/>
        <v>0</v>
      </c>
      <c r="I48" s="25">
        <f t="shared" si="22"/>
        <v>0</v>
      </c>
      <c r="J48" s="25">
        <f t="shared" si="22"/>
        <v>0</v>
      </c>
      <c r="K48" s="25">
        <f t="shared" si="22"/>
        <v>0</v>
      </c>
      <c r="L48" s="37" t="str">
        <f t="shared" si="16"/>
        <v/>
      </c>
      <c r="N48" s="31"/>
      <c r="O48" s="35"/>
    </row>
    <row r="49" spans="1:15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ref="D49:K49" si="23">+D109+D139</f>
        <v>0</v>
      </c>
      <c r="E49" s="25">
        <f t="shared" si="23"/>
        <v>0</v>
      </c>
      <c r="F49" s="25">
        <f t="shared" si="23"/>
        <v>0</v>
      </c>
      <c r="G49" s="25">
        <f t="shared" si="23"/>
        <v>0</v>
      </c>
      <c r="H49" s="25">
        <f t="shared" si="23"/>
        <v>0</v>
      </c>
      <c r="I49" s="25">
        <f t="shared" si="23"/>
        <v>0</v>
      </c>
      <c r="J49" s="25">
        <f t="shared" si="23"/>
        <v>0</v>
      </c>
      <c r="K49" s="25">
        <f t="shared" si="23"/>
        <v>0</v>
      </c>
      <c r="L49" s="37" t="str">
        <f t="shared" si="16"/>
        <v/>
      </c>
      <c r="N49" s="31"/>
      <c r="O49" s="35"/>
    </row>
    <row r="50" spans="1:15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ref="D50:K50" si="24">+D110+D140</f>
        <v>0</v>
      </c>
      <c r="E50" s="25">
        <f t="shared" si="24"/>
        <v>0</v>
      </c>
      <c r="F50" s="25">
        <f t="shared" si="24"/>
        <v>0</v>
      </c>
      <c r="G50" s="25">
        <f t="shared" si="24"/>
        <v>0</v>
      </c>
      <c r="H50" s="25">
        <f t="shared" si="24"/>
        <v>0</v>
      </c>
      <c r="I50" s="25">
        <f t="shared" si="24"/>
        <v>0</v>
      </c>
      <c r="J50" s="25">
        <f t="shared" si="24"/>
        <v>0</v>
      </c>
      <c r="K50" s="25">
        <f t="shared" si="24"/>
        <v>0</v>
      </c>
      <c r="L50" s="37" t="str">
        <f t="shared" si="16"/>
        <v/>
      </c>
      <c r="N50" s="31"/>
      <c r="O50" s="35"/>
    </row>
    <row r="51" spans="1:15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5">+D52+D53</f>
        <v>0</v>
      </c>
      <c r="E51" s="22">
        <f t="shared" si="25"/>
        <v>0</v>
      </c>
      <c r="F51" s="22">
        <f t="shared" si="25"/>
        <v>0</v>
      </c>
      <c r="G51" s="22">
        <f t="shared" si="25"/>
        <v>0</v>
      </c>
      <c r="H51" s="22">
        <f t="shared" si="25"/>
        <v>0</v>
      </c>
      <c r="I51" s="22">
        <f t="shared" si="25"/>
        <v>0</v>
      </c>
      <c r="J51" s="22">
        <f t="shared" si="25"/>
        <v>0</v>
      </c>
      <c r="K51" s="22">
        <f t="shared" si="25"/>
        <v>0</v>
      </c>
      <c r="L51" s="23" t="str">
        <f t="shared" si="16"/>
        <v/>
      </c>
      <c r="N51" s="31"/>
      <c r="O51" s="35"/>
    </row>
    <row r="52" spans="1:15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6">+E112+E142</f>
        <v>0</v>
      </c>
      <c r="F52" s="25">
        <f t="shared" si="26"/>
        <v>0</v>
      </c>
      <c r="G52" s="25">
        <f t="shared" si="26"/>
        <v>0</v>
      </c>
      <c r="H52" s="25">
        <f t="shared" si="26"/>
        <v>0</v>
      </c>
      <c r="I52" s="25">
        <f t="shared" si="26"/>
        <v>0</v>
      </c>
      <c r="J52" s="25">
        <f t="shared" si="26"/>
        <v>0</v>
      </c>
      <c r="K52" s="25">
        <f t="shared" si="26"/>
        <v>0</v>
      </c>
      <c r="L52" s="37" t="str">
        <f t="shared" si="16"/>
        <v/>
      </c>
      <c r="N52" s="31"/>
      <c r="O52" s="35"/>
    </row>
    <row r="53" spans="1:15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7">+D113+D143</f>
        <v>0</v>
      </c>
      <c r="E53" s="25">
        <f t="shared" si="27"/>
        <v>0</v>
      </c>
      <c r="F53" s="25">
        <f t="shared" si="27"/>
        <v>0</v>
      </c>
      <c r="G53" s="25">
        <f t="shared" si="27"/>
        <v>0</v>
      </c>
      <c r="H53" s="25">
        <f t="shared" si="27"/>
        <v>0</v>
      </c>
      <c r="I53" s="25">
        <f t="shared" si="27"/>
        <v>0</v>
      </c>
      <c r="J53" s="25">
        <f t="shared" si="27"/>
        <v>0</v>
      </c>
      <c r="K53" s="25">
        <f t="shared" si="27"/>
        <v>0</v>
      </c>
      <c r="L53" s="37" t="str">
        <f t="shared" si="16"/>
        <v/>
      </c>
      <c r="N53" s="31"/>
      <c r="O53" s="35"/>
    </row>
    <row r="54" spans="1:15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8">SUM(D55:D58)</f>
        <v>0</v>
      </c>
      <c r="E54" s="22">
        <f t="shared" si="28"/>
        <v>0</v>
      </c>
      <c r="F54" s="22">
        <f t="shared" si="28"/>
        <v>0</v>
      </c>
      <c r="G54" s="22">
        <f t="shared" si="28"/>
        <v>0</v>
      </c>
      <c r="H54" s="22">
        <f t="shared" si="28"/>
        <v>0</v>
      </c>
      <c r="I54" s="22">
        <f t="shared" si="28"/>
        <v>0</v>
      </c>
      <c r="J54" s="22">
        <f t="shared" si="28"/>
        <v>0</v>
      </c>
      <c r="K54" s="22">
        <f t="shared" si="28"/>
        <v>0</v>
      </c>
      <c r="L54" s="23" t="str">
        <f t="shared" si="16"/>
        <v/>
      </c>
      <c r="N54" s="31"/>
      <c r="O54" s="35"/>
    </row>
    <row r="55" spans="1:15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9">+D115</f>
        <v>0</v>
      </c>
      <c r="E55" s="25">
        <f t="shared" si="29"/>
        <v>0</v>
      </c>
      <c r="F55" s="25">
        <f t="shared" si="29"/>
        <v>0</v>
      </c>
      <c r="G55" s="25">
        <f t="shared" si="29"/>
        <v>0</v>
      </c>
      <c r="H55" s="25">
        <f t="shared" si="29"/>
        <v>0</v>
      </c>
      <c r="I55" s="25">
        <f t="shared" si="29"/>
        <v>0</v>
      </c>
      <c r="J55" s="25">
        <f t="shared" si="29"/>
        <v>0</v>
      </c>
      <c r="K55" s="25">
        <f t="shared" si="29"/>
        <v>0</v>
      </c>
      <c r="L55" s="37" t="str">
        <f t="shared" si="16"/>
        <v/>
      </c>
      <c r="N55" s="31"/>
      <c r="O55" s="35"/>
    </row>
    <row r="56" spans="1:15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9"/>
        <v>0</v>
      </c>
      <c r="E56" s="25">
        <f t="shared" si="29"/>
        <v>0</v>
      </c>
      <c r="F56" s="25">
        <f t="shared" si="29"/>
        <v>0</v>
      </c>
      <c r="G56" s="25">
        <f t="shared" si="29"/>
        <v>0</v>
      </c>
      <c r="H56" s="25">
        <f t="shared" si="29"/>
        <v>0</v>
      </c>
      <c r="I56" s="25">
        <f t="shared" si="29"/>
        <v>0</v>
      </c>
      <c r="J56" s="25">
        <f t="shared" si="29"/>
        <v>0</v>
      </c>
      <c r="K56" s="25">
        <f t="shared" si="29"/>
        <v>0</v>
      </c>
      <c r="L56" s="37" t="str">
        <f t="shared" si="16"/>
        <v/>
      </c>
      <c r="N56" s="31"/>
      <c r="O56" s="35"/>
    </row>
    <row r="57" spans="1:15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9"/>
        <v>0</v>
      </c>
      <c r="E57" s="25">
        <f t="shared" si="29"/>
        <v>0</v>
      </c>
      <c r="F57" s="25">
        <f t="shared" si="29"/>
        <v>0</v>
      </c>
      <c r="G57" s="25">
        <f t="shared" si="29"/>
        <v>0</v>
      </c>
      <c r="H57" s="25">
        <f t="shared" si="29"/>
        <v>0</v>
      </c>
      <c r="I57" s="25">
        <f t="shared" si="29"/>
        <v>0</v>
      </c>
      <c r="J57" s="25">
        <f t="shared" si="29"/>
        <v>0</v>
      </c>
      <c r="K57" s="25">
        <f t="shared" si="29"/>
        <v>0</v>
      </c>
      <c r="L57" s="37" t="str">
        <f t="shared" si="16"/>
        <v/>
      </c>
      <c r="N57" s="31"/>
      <c r="O57" s="35"/>
    </row>
    <row r="58" spans="1:15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9"/>
        <v>0</v>
      </c>
      <c r="E58" s="25">
        <f t="shared" si="29"/>
        <v>0</v>
      </c>
      <c r="F58" s="25">
        <f t="shared" si="29"/>
        <v>0</v>
      </c>
      <c r="G58" s="25">
        <f t="shared" si="29"/>
        <v>0</v>
      </c>
      <c r="H58" s="25">
        <f t="shared" si="29"/>
        <v>0</v>
      </c>
      <c r="I58" s="25">
        <f t="shared" si="29"/>
        <v>0</v>
      </c>
      <c r="J58" s="25">
        <f t="shared" si="29"/>
        <v>0</v>
      </c>
      <c r="K58" s="25">
        <f t="shared" si="29"/>
        <v>0</v>
      </c>
      <c r="L58" s="38" t="str">
        <f t="shared" si="16"/>
        <v/>
      </c>
      <c r="N58" s="31"/>
      <c r="O58" s="35"/>
    </row>
    <row r="59" spans="1:15">
      <c r="A59" s="29" t="s">
        <v>32</v>
      </c>
      <c r="B59" s="30">
        <f t="shared" ref="B59:K59" si="30">+B46+B41</f>
        <v>0</v>
      </c>
      <c r="C59" s="30">
        <f t="shared" si="30"/>
        <v>0</v>
      </c>
      <c r="D59" s="30">
        <f t="shared" si="30"/>
        <v>0</v>
      </c>
      <c r="E59" s="30">
        <f t="shared" si="30"/>
        <v>0</v>
      </c>
      <c r="F59" s="30">
        <f t="shared" si="30"/>
        <v>0</v>
      </c>
      <c r="G59" s="30">
        <f t="shared" si="30"/>
        <v>0</v>
      </c>
      <c r="H59" s="30">
        <f t="shared" si="30"/>
        <v>0</v>
      </c>
      <c r="I59" s="30">
        <f t="shared" si="30"/>
        <v>0</v>
      </c>
      <c r="J59" s="30">
        <f t="shared" si="30"/>
        <v>0</v>
      </c>
      <c r="K59" s="30">
        <f t="shared" si="30"/>
        <v>0</v>
      </c>
      <c r="L59" s="39" t="str">
        <f t="shared" si="16"/>
        <v/>
      </c>
      <c r="N59" s="31"/>
      <c r="O59" s="35"/>
    </row>
    <row r="60" spans="1:15">
      <c r="N60" s="31"/>
      <c r="O60" s="35"/>
    </row>
    <row r="61" spans="1:15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  <c r="N61" s="31"/>
      <c r="O61" s="35"/>
    </row>
    <row r="62" spans="1:15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N62" s="31"/>
      <c r="O62" s="35"/>
    </row>
    <row r="63" spans="1:15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  <c r="N63" s="31"/>
      <c r="O63" s="35"/>
    </row>
    <row r="64" spans="1:15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  <c r="N64" s="31"/>
      <c r="O64" s="35"/>
    </row>
    <row r="65" spans="1:15">
      <c r="A65" s="159" t="str">
        <f>+A35</f>
        <v>หน่วยงาน : วิทยาลัยเทคโนโลยีอุตสาหกรรม</v>
      </c>
      <c r="B65" s="160"/>
      <c r="C65" s="160"/>
      <c r="D65" s="161"/>
      <c r="E65" s="176" t="s">
        <v>3</v>
      </c>
      <c r="F65" s="176"/>
      <c r="G65" s="176"/>
      <c r="H65" s="4"/>
      <c r="I65" s="4"/>
      <c r="J65" s="4"/>
      <c r="K65" s="4"/>
      <c r="L65" s="5"/>
      <c r="N65" s="31"/>
      <c r="O65" s="35"/>
    </row>
    <row r="66" spans="1:15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  <c r="N66" s="31"/>
      <c r="O66" s="35"/>
    </row>
    <row r="67" spans="1:15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  <c r="N67" s="31"/>
      <c r="O67" s="35"/>
    </row>
    <row r="68" spans="1:15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  <c r="N68" s="31"/>
      <c r="O68" s="35"/>
    </row>
    <row r="69" spans="1:15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  <c r="N69" s="31"/>
      <c r="O69" s="35"/>
    </row>
    <row r="70" spans="1:15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  <c r="N70" s="31"/>
      <c r="O70" s="35"/>
    </row>
    <row r="71" spans="1:15">
      <c r="A71" s="21" t="s">
        <v>16</v>
      </c>
      <c r="B71" s="22">
        <f t="shared" ref="B71:C88" si="31">+D71+F71+H71+J71</f>
        <v>0</v>
      </c>
      <c r="C71" s="22">
        <f t="shared" si="31"/>
        <v>0</v>
      </c>
      <c r="D71" s="22">
        <f t="shared" ref="D71:K71" si="32">SUM(D72:D74)</f>
        <v>0</v>
      </c>
      <c r="E71" s="22">
        <f t="shared" si="32"/>
        <v>0</v>
      </c>
      <c r="F71" s="22">
        <f t="shared" si="32"/>
        <v>0</v>
      </c>
      <c r="G71" s="22">
        <f t="shared" si="32"/>
        <v>0</v>
      </c>
      <c r="H71" s="22">
        <f t="shared" si="32"/>
        <v>0</v>
      </c>
      <c r="I71" s="22">
        <f t="shared" si="32"/>
        <v>0</v>
      </c>
      <c r="J71" s="22">
        <f t="shared" si="32"/>
        <v>0</v>
      </c>
      <c r="K71" s="22">
        <f t="shared" si="32"/>
        <v>0</v>
      </c>
      <c r="L71" s="23" t="str">
        <f>IF(C71&gt;0,FIXED(C71/B71*100,2),"")</f>
        <v/>
      </c>
      <c r="N71" s="31"/>
      <c r="O71" s="35"/>
    </row>
    <row r="72" spans="1:15">
      <c r="A72" s="24" t="s">
        <v>17</v>
      </c>
      <c r="B72" s="25">
        <f t="shared" si="31"/>
        <v>0</v>
      </c>
      <c r="C72" s="25">
        <f t="shared" si="31"/>
        <v>0</v>
      </c>
      <c r="D72" s="25">
        <f t="shared" ref="D72:K74" si="33">+D161+D191</f>
        <v>0</v>
      </c>
      <c r="E72" s="25">
        <f t="shared" si="33"/>
        <v>0</v>
      </c>
      <c r="F72" s="25">
        <f t="shared" si="33"/>
        <v>0</v>
      </c>
      <c r="G72" s="25">
        <f t="shared" si="33"/>
        <v>0</v>
      </c>
      <c r="H72" s="25">
        <f t="shared" si="33"/>
        <v>0</v>
      </c>
      <c r="I72" s="25">
        <f t="shared" si="33"/>
        <v>0</v>
      </c>
      <c r="J72" s="25">
        <f t="shared" si="33"/>
        <v>0</v>
      </c>
      <c r="K72" s="25">
        <f t="shared" si="33"/>
        <v>0</v>
      </c>
      <c r="L72" s="37" t="str">
        <f t="shared" ref="L72:L89" si="34">IF(C72&gt;0,FIXED(C72/B72*100,2),"")</f>
        <v/>
      </c>
      <c r="N72" s="31"/>
      <c r="O72" s="35"/>
    </row>
    <row r="73" spans="1:15">
      <c r="A73" s="24" t="s">
        <v>18</v>
      </c>
      <c r="B73" s="25">
        <f t="shared" si="31"/>
        <v>0</v>
      </c>
      <c r="C73" s="25">
        <f t="shared" si="31"/>
        <v>0</v>
      </c>
      <c r="D73" s="25">
        <f t="shared" si="33"/>
        <v>0</v>
      </c>
      <c r="E73" s="25">
        <f t="shared" si="33"/>
        <v>0</v>
      </c>
      <c r="F73" s="25">
        <f t="shared" si="33"/>
        <v>0</v>
      </c>
      <c r="G73" s="25">
        <f t="shared" si="33"/>
        <v>0</v>
      </c>
      <c r="H73" s="25">
        <f t="shared" si="33"/>
        <v>0</v>
      </c>
      <c r="I73" s="25">
        <f t="shared" si="33"/>
        <v>0</v>
      </c>
      <c r="J73" s="25">
        <f t="shared" si="33"/>
        <v>0</v>
      </c>
      <c r="K73" s="25">
        <f t="shared" si="33"/>
        <v>0</v>
      </c>
      <c r="L73" s="37" t="str">
        <f t="shared" si="34"/>
        <v/>
      </c>
      <c r="N73" s="31"/>
      <c r="O73" s="35"/>
    </row>
    <row r="74" spans="1:15">
      <c r="A74" s="24" t="s">
        <v>140</v>
      </c>
      <c r="B74" s="25">
        <f t="shared" si="31"/>
        <v>0</v>
      </c>
      <c r="C74" s="25">
        <f t="shared" si="31"/>
        <v>0</v>
      </c>
      <c r="D74" s="25">
        <f t="shared" si="33"/>
        <v>0</v>
      </c>
      <c r="E74" s="25">
        <f t="shared" si="33"/>
        <v>0</v>
      </c>
      <c r="F74" s="25">
        <f t="shared" si="33"/>
        <v>0</v>
      </c>
      <c r="G74" s="25">
        <f t="shared" si="33"/>
        <v>0</v>
      </c>
      <c r="H74" s="25">
        <f t="shared" si="33"/>
        <v>0</v>
      </c>
      <c r="I74" s="25">
        <f t="shared" si="33"/>
        <v>0</v>
      </c>
      <c r="J74" s="25">
        <f t="shared" si="33"/>
        <v>0</v>
      </c>
      <c r="K74" s="25">
        <f t="shared" si="33"/>
        <v>0</v>
      </c>
      <c r="L74" s="37" t="str">
        <f t="shared" si="34"/>
        <v/>
      </c>
      <c r="N74" s="31"/>
      <c r="O74" s="35"/>
    </row>
    <row r="75" spans="1:15">
      <c r="A75" s="21" t="s">
        <v>19</v>
      </c>
      <c r="B75" s="22">
        <f t="shared" si="31"/>
        <v>0</v>
      </c>
      <c r="C75" s="22">
        <f t="shared" si="31"/>
        <v>0</v>
      </c>
      <c r="D75" s="22">
        <f t="shared" ref="D75:K75" si="35">+D76</f>
        <v>0</v>
      </c>
      <c r="E75" s="22">
        <f t="shared" si="35"/>
        <v>0</v>
      </c>
      <c r="F75" s="22">
        <f t="shared" si="35"/>
        <v>0</v>
      </c>
      <c r="G75" s="22">
        <f t="shared" si="35"/>
        <v>0</v>
      </c>
      <c r="H75" s="22">
        <f t="shared" si="35"/>
        <v>0</v>
      </c>
      <c r="I75" s="22">
        <f t="shared" si="35"/>
        <v>0</v>
      </c>
      <c r="J75" s="22">
        <f t="shared" si="35"/>
        <v>0</v>
      </c>
      <c r="K75" s="22">
        <f t="shared" si="35"/>
        <v>0</v>
      </c>
      <c r="L75" s="23" t="str">
        <f t="shared" si="34"/>
        <v/>
      </c>
      <c r="N75" s="31"/>
      <c r="O75" s="35"/>
    </row>
    <row r="76" spans="1:15">
      <c r="A76" s="21" t="s">
        <v>20</v>
      </c>
      <c r="B76" s="22">
        <f t="shared" si="31"/>
        <v>0</v>
      </c>
      <c r="C76" s="22">
        <f t="shared" si="31"/>
        <v>0</v>
      </c>
      <c r="D76" s="22">
        <f t="shared" ref="D76:K76" si="36">+D77+D80+D81+D84</f>
        <v>0</v>
      </c>
      <c r="E76" s="22">
        <f t="shared" si="36"/>
        <v>0</v>
      </c>
      <c r="F76" s="22">
        <f t="shared" si="36"/>
        <v>0</v>
      </c>
      <c r="G76" s="22">
        <f t="shared" si="36"/>
        <v>0</v>
      </c>
      <c r="H76" s="22">
        <f t="shared" si="36"/>
        <v>0</v>
      </c>
      <c r="I76" s="22">
        <f t="shared" si="36"/>
        <v>0</v>
      </c>
      <c r="J76" s="22">
        <f t="shared" si="36"/>
        <v>0</v>
      </c>
      <c r="K76" s="22">
        <f t="shared" si="36"/>
        <v>0</v>
      </c>
      <c r="L76" s="23" t="str">
        <f t="shared" si="34"/>
        <v/>
      </c>
      <c r="N76" s="31"/>
      <c r="O76" s="35"/>
    </row>
    <row r="77" spans="1:15">
      <c r="A77" s="21" t="s">
        <v>21</v>
      </c>
      <c r="B77" s="22">
        <f t="shared" si="31"/>
        <v>0</v>
      </c>
      <c r="C77" s="22">
        <f t="shared" si="31"/>
        <v>0</v>
      </c>
      <c r="D77" s="22">
        <f t="shared" ref="D77:K77" si="37">+D78+D79</f>
        <v>0</v>
      </c>
      <c r="E77" s="22">
        <f t="shared" si="37"/>
        <v>0</v>
      </c>
      <c r="F77" s="22">
        <f t="shared" si="37"/>
        <v>0</v>
      </c>
      <c r="G77" s="22">
        <f t="shared" si="37"/>
        <v>0</v>
      </c>
      <c r="H77" s="22">
        <f t="shared" si="37"/>
        <v>0</v>
      </c>
      <c r="I77" s="22">
        <f t="shared" si="37"/>
        <v>0</v>
      </c>
      <c r="J77" s="22">
        <f t="shared" si="37"/>
        <v>0</v>
      </c>
      <c r="K77" s="22">
        <f t="shared" si="37"/>
        <v>0</v>
      </c>
      <c r="L77" s="23" t="str">
        <f t="shared" si="34"/>
        <v/>
      </c>
      <c r="N77" s="31"/>
      <c r="O77" s="35"/>
    </row>
    <row r="78" spans="1:15">
      <c r="A78" s="24" t="s">
        <v>22</v>
      </c>
      <c r="B78" s="25">
        <f t="shared" si="31"/>
        <v>0</v>
      </c>
      <c r="C78" s="25">
        <f t="shared" si="31"/>
        <v>0</v>
      </c>
      <c r="D78" s="25">
        <f t="shared" ref="D78:K80" si="38">+D167+D197</f>
        <v>0</v>
      </c>
      <c r="E78" s="25">
        <f t="shared" si="38"/>
        <v>0</v>
      </c>
      <c r="F78" s="25">
        <f t="shared" si="38"/>
        <v>0</v>
      </c>
      <c r="G78" s="25">
        <f t="shared" si="38"/>
        <v>0</v>
      </c>
      <c r="H78" s="25">
        <f t="shared" si="38"/>
        <v>0</v>
      </c>
      <c r="I78" s="25">
        <f t="shared" si="38"/>
        <v>0</v>
      </c>
      <c r="J78" s="25">
        <f t="shared" si="38"/>
        <v>0</v>
      </c>
      <c r="K78" s="25">
        <f t="shared" si="38"/>
        <v>0</v>
      </c>
      <c r="L78" s="37" t="str">
        <f t="shared" si="34"/>
        <v/>
      </c>
      <c r="N78" s="31"/>
      <c r="O78" s="35"/>
    </row>
    <row r="79" spans="1:15">
      <c r="A79" s="26" t="s">
        <v>23</v>
      </c>
      <c r="B79" s="25">
        <f t="shared" si="31"/>
        <v>0</v>
      </c>
      <c r="C79" s="25">
        <f t="shared" si="31"/>
        <v>0</v>
      </c>
      <c r="D79" s="25">
        <f t="shared" si="38"/>
        <v>0</v>
      </c>
      <c r="E79" s="25">
        <f t="shared" si="38"/>
        <v>0</v>
      </c>
      <c r="F79" s="25">
        <f t="shared" si="38"/>
        <v>0</v>
      </c>
      <c r="G79" s="25">
        <f t="shared" si="38"/>
        <v>0</v>
      </c>
      <c r="H79" s="25">
        <f t="shared" si="38"/>
        <v>0</v>
      </c>
      <c r="I79" s="25">
        <f t="shared" si="38"/>
        <v>0</v>
      </c>
      <c r="J79" s="25">
        <f t="shared" si="38"/>
        <v>0</v>
      </c>
      <c r="K79" s="25">
        <f t="shared" si="38"/>
        <v>0</v>
      </c>
      <c r="L79" s="37" t="str">
        <f t="shared" si="34"/>
        <v/>
      </c>
      <c r="N79" s="31"/>
      <c r="O79" s="35"/>
    </row>
    <row r="80" spans="1:15">
      <c r="A80" s="24" t="s">
        <v>141</v>
      </c>
      <c r="B80" s="25">
        <f t="shared" si="31"/>
        <v>0</v>
      </c>
      <c r="C80" s="25">
        <f t="shared" si="31"/>
        <v>0</v>
      </c>
      <c r="D80" s="25">
        <f t="shared" si="38"/>
        <v>0</v>
      </c>
      <c r="E80" s="25">
        <f t="shared" si="38"/>
        <v>0</v>
      </c>
      <c r="F80" s="25">
        <f t="shared" si="38"/>
        <v>0</v>
      </c>
      <c r="G80" s="25">
        <f t="shared" si="38"/>
        <v>0</v>
      </c>
      <c r="H80" s="25">
        <f t="shared" si="38"/>
        <v>0</v>
      </c>
      <c r="I80" s="25">
        <f t="shared" si="38"/>
        <v>0</v>
      </c>
      <c r="J80" s="25">
        <f t="shared" si="38"/>
        <v>0</v>
      </c>
      <c r="K80" s="25">
        <f t="shared" si="38"/>
        <v>0</v>
      </c>
      <c r="L80" s="37" t="str">
        <f t="shared" si="34"/>
        <v/>
      </c>
      <c r="N80" s="31"/>
      <c r="O80" s="35"/>
    </row>
    <row r="81" spans="1:15">
      <c r="A81" s="21" t="s">
        <v>24</v>
      </c>
      <c r="B81" s="22">
        <f t="shared" si="31"/>
        <v>0</v>
      </c>
      <c r="C81" s="22">
        <f t="shared" si="31"/>
        <v>0</v>
      </c>
      <c r="D81" s="22">
        <f t="shared" ref="D81:K81" si="39">+D82+D83</f>
        <v>0</v>
      </c>
      <c r="E81" s="22">
        <f t="shared" si="39"/>
        <v>0</v>
      </c>
      <c r="F81" s="22">
        <f t="shared" si="39"/>
        <v>0</v>
      </c>
      <c r="G81" s="22">
        <f t="shared" si="39"/>
        <v>0</v>
      </c>
      <c r="H81" s="22">
        <f t="shared" si="39"/>
        <v>0</v>
      </c>
      <c r="I81" s="22">
        <f t="shared" si="39"/>
        <v>0</v>
      </c>
      <c r="J81" s="22">
        <f t="shared" si="39"/>
        <v>0</v>
      </c>
      <c r="K81" s="22">
        <f t="shared" si="39"/>
        <v>0</v>
      </c>
      <c r="L81" s="23" t="str">
        <f t="shared" si="34"/>
        <v/>
      </c>
      <c r="N81" s="31"/>
      <c r="O81" s="35"/>
    </row>
    <row r="82" spans="1:15">
      <c r="A82" s="28" t="s">
        <v>25</v>
      </c>
      <c r="B82" s="25">
        <f t="shared" si="31"/>
        <v>0</v>
      </c>
      <c r="C82" s="25">
        <f t="shared" si="31"/>
        <v>0</v>
      </c>
      <c r="D82" s="25">
        <f t="shared" ref="D82:K83" si="40">+D171+D201</f>
        <v>0</v>
      </c>
      <c r="E82" s="25">
        <f t="shared" si="40"/>
        <v>0</v>
      </c>
      <c r="F82" s="25">
        <f t="shared" si="40"/>
        <v>0</v>
      </c>
      <c r="G82" s="25">
        <f t="shared" si="40"/>
        <v>0</v>
      </c>
      <c r="H82" s="25">
        <f t="shared" si="40"/>
        <v>0</v>
      </c>
      <c r="I82" s="25">
        <f t="shared" si="40"/>
        <v>0</v>
      </c>
      <c r="J82" s="25">
        <f t="shared" si="40"/>
        <v>0</v>
      </c>
      <c r="K82" s="25">
        <f t="shared" si="40"/>
        <v>0</v>
      </c>
      <c r="L82" s="37" t="str">
        <f t="shared" si="34"/>
        <v/>
      </c>
      <c r="N82" s="31"/>
      <c r="O82" s="35"/>
    </row>
    <row r="83" spans="1:15">
      <c r="A83" s="28" t="s">
        <v>26</v>
      </c>
      <c r="B83" s="25">
        <f t="shared" si="31"/>
        <v>0</v>
      </c>
      <c r="C83" s="25">
        <f t="shared" si="31"/>
        <v>0</v>
      </c>
      <c r="D83" s="25">
        <f t="shared" si="40"/>
        <v>0</v>
      </c>
      <c r="E83" s="25">
        <f t="shared" si="40"/>
        <v>0</v>
      </c>
      <c r="F83" s="25">
        <f t="shared" si="40"/>
        <v>0</v>
      </c>
      <c r="G83" s="25">
        <f t="shared" si="40"/>
        <v>0</v>
      </c>
      <c r="H83" s="25">
        <f t="shared" si="40"/>
        <v>0</v>
      </c>
      <c r="I83" s="25">
        <f t="shared" si="40"/>
        <v>0</v>
      </c>
      <c r="J83" s="25">
        <f t="shared" si="40"/>
        <v>0</v>
      </c>
      <c r="K83" s="25">
        <f t="shared" si="40"/>
        <v>0</v>
      </c>
      <c r="L83" s="37" t="str">
        <f t="shared" si="34"/>
        <v/>
      </c>
      <c r="N83" s="31"/>
      <c r="O83" s="35"/>
    </row>
    <row r="84" spans="1:15">
      <c r="A84" s="21" t="s">
        <v>27</v>
      </c>
      <c r="B84" s="22">
        <f t="shared" si="31"/>
        <v>0</v>
      </c>
      <c r="C84" s="22">
        <f t="shared" si="31"/>
        <v>0</v>
      </c>
      <c r="D84" s="22">
        <f t="shared" ref="D84:K84" si="41">SUM(D85:D88)</f>
        <v>0</v>
      </c>
      <c r="E84" s="22">
        <f t="shared" si="41"/>
        <v>0</v>
      </c>
      <c r="F84" s="22">
        <f t="shared" si="41"/>
        <v>0</v>
      </c>
      <c r="G84" s="22">
        <f t="shared" si="41"/>
        <v>0</v>
      </c>
      <c r="H84" s="22">
        <f t="shared" si="41"/>
        <v>0</v>
      </c>
      <c r="I84" s="22">
        <f t="shared" si="41"/>
        <v>0</v>
      </c>
      <c r="J84" s="22">
        <f t="shared" si="41"/>
        <v>0</v>
      </c>
      <c r="K84" s="22">
        <f t="shared" si="41"/>
        <v>0</v>
      </c>
      <c r="L84" s="23" t="str">
        <f t="shared" si="34"/>
        <v/>
      </c>
      <c r="N84" s="31"/>
      <c r="O84" s="35"/>
    </row>
    <row r="85" spans="1:15">
      <c r="A85" s="28" t="str">
        <f>+A25</f>
        <v xml:space="preserve">     2.4.1  ......................................</v>
      </c>
      <c r="B85" s="25">
        <f t="shared" si="31"/>
        <v>0</v>
      </c>
      <c r="C85" s="25">
        <f t="shared" si="31"/>
        <v>0</v>
      </c>
      <c r="D85" s="25">
        <f t="shared" ref="D85:K87" si="42">+D174+D204</f>
        <v>0</v>
      </c>
      <c r="E85" s="25">
        <f t="shared" si="42"/>
        <v>0</v>
      </c>
      <c r="F85" s="25">
        <f t="shared" si="42"/>
        <v>0</v>
      </c>
      <c r="G85" s="25">
        <f t="shared" si="42"/>
        <v>0</v>
      </c>
      <c r="H85" s="25">
        <f t="shared" si="42"/>
        <v>0</v>
      </c>
      <c r="I85" s="25">
        <f t="shared" si="42"/>
        <v>0</v>
      </c>
      <c r="J85" s="25">
        <f t="shared" si="42"/>
        <v>0</v>
      </c>
      <c r="K85" s="25">
        <f t="shared" si="42"/>
        <v>0</v>
      </c>
      <c r="L85" s="37" t="str">
        <f t="shared" si="34"/>
        <v/>
      </c>
      <c r="N85" s="31"/>
      <c r="O85" s="35"/>
    </row>
    <row r="86" spans="1:15">
      <c r="A86" s="28" t="s">
        <v>29</v>
      </c>
      <c r="B86" s="25">
        <f t="shared" si="31"/>
        <v>0</v>
      </c>
      <c r="C86" s="25">
        <f t="shared" si="31"/>
        <v>0</v>
      </c>
      <c r="D86" s="25">
        <f t="shared" si="42"/>
        <v>0</v>
      </c>
      <c r="E86" s="25">
        <f t="shared" si="42"/>
        <v>0</v>
      </c>
      <c r="F86" s="25">
        <f t="shared" si="42"/>
        <v>0</v>
      </c>
      <c r="G86" s="25">
        <f t="shared" si="42"/>
        <v>0</v>
      </c>
      <c r="H86" s="25">
        <f t="shared" si="42"/>
        <v>0</v>
      </c>
      <c r="I86" s="25">
        <f t="shared" si="42"/>
        <v>0</v>
      </c>
      <c r="J86" s="25">
        <f t="shared" si="42"/>
        <v>0</v>
      </c>
      <c r="K86" s="25">
        <f t="shared" si="42"/>
        <v>0</v>
      </c>
      <c r="L86" s="37" t="str">
        <f t="shared" si="34"/>
        <v/>
      </c>
      <c r="N86" s="31"/>
      <c r="O86" s="35"/>
    </row>
    <row r="87" spans="1:15">
      <c r="A87" s="28" t="s">
        <v>30</v>
      </c>
      <c r="B87" s="25">
        <f t="shared" si="31"/>
        <v>0</v>
      </c>
      <c r="C87" s="25">
        <f t="shared" si="31"/>
        <v>0</v>
      </c>
      <c r="D87" s="25">
        <f t="shared" si="42"/>
        <v>0</v>
      </c>
      <c r="E87" s="25">
        <f t="shared" si="42"/>
        <v>0</v>
      </c>
      <c r="F87" s="25">
        <f t="shared" si="42"/>
        <v>0</v>
      </c>
      <c r="G87" s="25">
        <f t="shared" si="42"/>
        <v>0</v>
      </c>
      <c r="H87" s="25">
        <f t="shared" si="42"/>
        <v>0</v>
      </c>
      <c r="I87" s="25">
        <f t="shared" si="42"/>
        <v>0</v>
      </c>
      <c r="J87" s="25">
        <f t="shared" si="42"/>
        <v>0</v>
      </c>
      <c r="K87" s="25">
        <f t="shared" si="42"/>
        <v>0</v>
      </c>
      <c r="L87" s="37" t="str">
        <f t="shared" si="34"/>
        <v/>
      </c>
      <c r="N87" s="31"/>
      <c r="O87" s="35"/>
    </row>
    <row r="88" spans="1:15" ht="19.5" thickBot="1">
      <c r="A88" s="28" t="s">
        <v>31</v>
      </c>
      <c r="B88" s="25">
        <f t="shared" si="31"/>
        <v>0</v>
      </c>
      <c r="C88" s="25">
        <f t="shared" si="31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+K177+K207</f>
        <v>0</v>
      </c>
      <c r="L88" s="38" t="str">
        <f t="shared" si="34"/>
        <v/>
      </c>
      <c r="N88" s="31"/>
      <c r="O88" s="35"/>
    </row>
    <row r="89" spans="1:15">
      <c r="A89" s="29" t="s">
        <v>32</v>
      </c>
      <c r="B89" s="30">
        <f t="shared" ref="B89:K89" si="43">+B76+B71</f>
        <v>0</v>
      </c>
      <c r="C89" s="30">
        <f t="shared" si="43"/>
        <v>0</v>
      </c>
      <c r="D89" s="30">
        <f t="shared" si="43"/>
        <v>0</v>
      </c>
      <c r="E89" s="30">
        <f t="shared" si="43"/>
        <v>0</v>
      </c>
      <c r="F89" s="30">
        <f t="shared" si="43"/>
        <v>0</v>
      </c>
      <c r="G89" s="30">
        <f t="shared" si="43"/>
        <v>0</v>
      </c>
      <c r="H89" s="30">
        <f t="shared" si="43"/>
        <v>0</v>
      </c>
      <c r="I89" s="30">
        <f t="shared" si="43"/>
        <v>0</v>
      </c>
      <c r="J89" s="30">
        <f t="shared" si="43"/>
        <v>0</v>
      </c>
      <c r="K89" s="30">
        <f t="shared" si="43"/>
        <v>0</v>
      </c>
      <c r="L89" s="39" t="str">
        <f t="shared" si="34"/>
        <v/>
      </c>
      <c r="N89" s="31"/>
      <c r="O89" s="35"/>
    </row>
    <row r="90" spans="1:15">
      <c r="N90" s="31"/>
      <c r="O90" s="35"/>
    </row>
    <row r="91" spans="1:15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  <c r="N91" s="31"/>
      <c r="O91" s="35"/>
    </row>
    <row r="92" spans="1:15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N92" s="31"/>
      <c r="O92" s="35"/>
    </row>
    <row r="93" spans="1:15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  <c r="N93" s="31"/>
      <c r="O93" s="35"/>
    </row>
    <row r="94" spans="1:15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  <c r="N94" s="31"/>
      <c r="O94" s="35"/>
    </row>
    <row r="95" spans="1:15">
      <c r="A95" s="159" t="str">
        <f>+A65</f>
        <v>หน่วยงาน : วิทยาลัยเทคโนโลยีอุตสาหกรรม</v>
      </c>
      <c r="B95" s="160"/>
      <c r="C95" s="160"/>
      <c r="D95" s="161"/>
      <c r="E95" s="176" t="s">
        <v>3</v>
      </c>
      <c r="F95" s="176"/>
      <c r="G95" s="176"/>
      <c r="H95" s="4"/>
      <c r="I95" s="4"/>
      <c r="J95" s="4"/>
      <c r="K95" s="4"/>
      <c r="L95" s="5"/>
      <c r="N95" s="31"/>
      <c r="O95" s="35"/>
    </row>
    <row r="96" spans="1:15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  <c r="N96" s="31"/>
      <c r="O96" s="35"/>
    </row>
    <row r="97" spans="1:15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  <c r="N97" s="31"/>
      <c r="O97" s="35"/>
    </row>
    <row r="98" spans="1:15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  <c r="N98" s="31"/>
      <c r="O98" s="35"/>
    </row>
    <row r="99" spans="1:15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  <c r="N99" s="31"/>
      <c r="O99" s="35"/>
    </row>
    <row r="100" spans="1:15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  <c r="N100" s="31"/>
      <c r="O100" s="35"/>
    </row>
    <row r="101" spans="1:15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4">SUM(D102:D104)</f>
        <v>0</v>
      </c>
      <c r="E101" s="22">
        <f t="shared" si="44"/>
        <v>0</v>
      </c>
      <c r="F101" s="22">
        <f t="shared" si="44"/>
        <v>0</v>
      </c>
      <c r="G101" s="22">
        <f t="shared" si="44"/>
        <v>0</v>
      </c>
      <c r="H101" s="22">
        <f t="shared" si="44"/>
        <v>0</v>
      </c>
      <c r="I101" s="22">
        <f t="shared" si="44"/>
        <v>0</v>
      </c>
      <c r="J101" s="22">
        <f t="shared" si="44"/>
        <v>0</v>
      </c>
      <c r="K101" s="22">
        <f t="shared" si="44"/>
        <v>0</v>
      </c>
      <c r="L101" s="23" t="str">
        <f>IF(C101&gt;0,FIXED(C101/B101*100,2),"")</f>
        <v/>
      </c>
      <c r="N101" s="31"/>
      <c r="O101" s="35"/>
    </row>
    <row r="102" spans="1:15">
      <c r="A102" s="24" t="s">
        <v>17</v>
      </c>
      <c r="B102" s="25">
        <f t="shared" ref="B102:C118" si="45">+D102+F102+H102+J102</f>
        <v>0</v>
      </c>
      <c r="C102" s="25">
        <f t="shared" si="45"/>
        <v>0</v>
      </c>
      <c r="D102" s="25">
        <f t="shared" ref="D102:D104" si="46">+N102/4-(N102*0.001)</f>
        <v>0</v>
      </c>
      <c r="E102" s="25"/>
      <c r="F102" s="25">
        <f t="shared" ref="F102:F104" si="47">+D102</f>
        <v>0</v>
      </c>
      <c r="G102" s="25"/>
      <c r="H102" s="25">
        <f t="shared" ref="H102:H104" si="48">+(N102-D102-F102)/2</f>
        <v>0</v>
      </c>
      <c r="I102" s="25"/>
      <c r="J102" s="25">
        <f t="shared" ref="J102:J104" si="49">+N102-D102-F102-H102</f>
        <v>0</v>
      </c>
      <c r="K102" s="25"/>
      <c r="L102" s="37" t="str">
        <f>IF(C102&gt;0,FIXED(C102/B102*100,2),"")</f>
        <v/>
      </c>
      <c r="N102" s="31"/>
      <c r="O102" s="35"/>
    </row>
    <row r="103" spans="1:15">
      <c r="A103" s="24" t="s">
        <v>18</v>
      </c>
      <c r="B103" s="25">
        <f t="shared" si="45"/>
        <v>0</v>
      </c>
      <c r="C103" s="25">
        <f t="shared" si="45"/>
        <v>0</v>
      </c>
      <c r="D103" s="25">
        <f t="shared" si="46"/>
        <v>0</v>
      </c>
      <c r="E103" s="25"/>
      <c r="F103" s="25">
        <f t="shared" si="47"/>
        <v>0</v>
      </c>
      <c r="G103" s="25"/>
      <c r="H103" s="25">
        <f t="shared" si="48"/>
        <v>0</v>
      </c>
      <c r="I103" s="25"/>
      <c r="J103" s="25">
        <f t="shared" si="49"/>
        <v>0</v>
      </c>
      <c r="K103" s="25"/>
      <c r="L103" s="37" t="str">
        <f>IF(C103&gt;0,FIXED(C103/B103*100,2),"")</f>
        <v/>
      </c>
      <c r="N103" s="31"/>
      <c r="O103" s="35"/>
    </row>
    <row r="104" spans="1:15">
      <c r="A104" s="24" t="s">
        <v>140</v>
      </c>
      <c r="B104" s="25">
        <f t="shared" si="45"/>
        <v>0</v>
      </c>
      <c r="C104" s="25">
        <f t="shared" si="45"/>
        <v>0</v>
      </c>
      <c r="D104" s="25">
        <f t="shared" si="46"/>
        <v>0</v>
      </c>
      <c r="E104" s="25"/>
      <c r="F104" s="25">
        <f t="shared" si="47"/>
        <v>0</v>
      </c>
      <c r="G104" s="25"/>
      <c r="H104" s="25">
        <f t="shared" si="48"/>
        <v>0</v>
      </c>
      <c r="I104" s="25"/>
      <c r="J104" s="25">
        <f t="shared" si="49"/>
        <v>0</v>
      </c>
      <c r="K104" s="25"/>
      <c r="L104" s="37" t="str">
        <f>IF(C104&gt;0,FIXED(C104/B104*100,2),"")</f>
        <v/>
      </c>
      <c r="N104" s="31"/>
      <c r="O104" s="35"/>
    </row>
    <row r="105" spans="1:15">
      <c r="A105" s="21" t="s">
        <v>19</v>
      </c>
      <c r="B105" s="22">
        <f t="shared" si="45"/>
        <v>0</v>
      </c>
      <c r="C105" s="22">
        <f t="shared" si="45"/>
        <v>0</v>
      </c>
      <c r="D105" s="22">
        <f t="shared" ref="D105:K105" si="50">+D106</f>
        <v>0</v>
      </c>
      <c r="E105" s="22">
        <f t="shared" si="50"/>
        <v>0</v>
      </c>
      <c r="F105" s="22">
        <f t="shared" si="50"/>
        <v>0</v>
      </c>
      <c r="G105" s="22">
        <f t="shared" si="50"/>
        <v>0</v>
      </c>
      <c r="H105" s="22">
        <f t="shared" si="50"/>
        <v>0</v>
      </c>
      <c r="I105" s="22">
        <f t="shared" si="50"/>
        <v>0</v>
      </c>
      <c r="J105" s="22">
        <f t="shared" si="50"/>
        <v>0</v>
      </c>
      <c r="K105" s="22">
        <f t="shared" si="50"/>
        <v>0</v>
      </c>
      <c r="L105" s="23" t="str">
        <f t="shared" ref="L105:L119" si="51">IF(C105&gt;0,FIXED(C105/B105*100,2),"")</f>
        <v/>
      </c>
      <c r="N105" s="31"/>
      <c r="O105" s="35"/>
    </row>
    <row r="106" spans="1:15">
      <c r="A106" s="21" t="s">
        <v>20</v>
      </c>
      <c r="B106" s="22">
        <f t="shared" si="45"/>
        <v>0</v>
      </c>
      <c r="C106" s="22">
        <f t="shared" si="45"/>
        <v>0</v>
      </c>
      <c r="D106" s="22">
        <f t="shared" ref="D106:K106" si="52">+D107+D110+D111+D114</f>
        <v>0</v>
      </c>
      <c r="E106" s="22">
        <f t="shared" si="52"/>
        <v>0</v>
      </c>
      <c r="F106" s="22">
        <f t="shared" si="52"/>
        <v>0</v>
      </c>
      <c r="G106" s="22">
        <f t="shared" si="52"/>
        <v>0</v>
      </c>
      <c r="H106" s="22">
        <f t="shared" si="52"/>
        <v>0</v>
      </c>
      <c r="I106" s="22">
        <f t="shared" si="52"/>
        <v>0</v>
      </c>
      <c r="J106" s="22">
        <f t="shared" si="52"/>
        <v>0</v>
      </c>
      <c r="K106" s="22">
        <f t="shared" si="52"/>
        <v>0</v>
      </c>
      <c r="L106" s="23" t="str">
        <f t="shared" si="51"/>
        <v/>
      </c>
      <c r="N106" s="31"/>
      <c r="O106" s="35"/>
    </row>
    <row r="107" spans="1:15">
      <c r="A107" s="21" t="s">
        <v>21</v>
      </c>
      <c r="B107" s="22">
        <f t="shared" si="45"/>
        <v>0</v>
      </c>
      <c r="C107" s="22">
        <f t="shared" si="45"/>
        <v>0</v>
      </c>
      <c r="D107" s="22">
        <f t="shared" ref="D107:K107" si="53">+D108+D109</f>
        <v>0</v>
      </c>
      <c r="E107" s="22">
        <f t="shared" si="53"/>
        <v>0</v>
      </c>
      <c r="F107" s="22">
        <f t="shared" si="53"/>
        <v>0</v>
      </c>
      <c r="G107" s="22">
        <f t="shared" si="53"/>
        <v>0</v>
      </c>
      <c r="H107" s="22">
        <f t="shared" si="53"/>
        <v>0</v>
      </c>
      <c r="I107" s="22">
        <f t="shared" si="53"/>
        <v>0</v>
      </c>
      <c r="J107" s="22">
        <f t="shared" si="53"/>
        <v>0</v>
      </c>
      <c r="K107" s="22">
        <f t="shared" si="53"/>
        <v>0</v>
      </c>
      <c r="L107" s="23" t="str">
        <f t="shared" si="51"/>
        <v/>
      </c>
      <c r="N107" s="31"/>
      <c r="O107" s="35"/>
    </row>
    <row r="108" spans="1:15">
      <c r="A108" s="24" t="s">
        <v>22</v>
      </c>
      <c r="B108" s="25">
        <f t="shared" si="45"/>
        <v>0</v>
      </c>
      <c r="C108" s="25">
        <f t="shared" si="45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51"/>
        <v/>
      </c>
      <c r="N108" s="31"/>
      <c r="O108" s="35"/>
    </row>
    <row r="109" spans="1:15">
      <c r="A109" s="26" t="s">
        <v>23</v>
      </c>
      <c r="B109" s="25">
        <f t="shared" si="45"/>
        <v>0</v>
      </c>
      <c r="C109" s="25">
        <f t="shared" si="45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51"/>
        <v/>
      </c>
      <c r="N109" s="31"/>
      <c r="O109" s="35"/>
    </row>
    <row r="110" spans="1:15">
      <c r="A110" s="24" t="s">
        <v>141</v>
      </c>
      <c r="B110" s="25">
        <f t="shared" si="45"/>
        <v>0</v>
      </c>
      <c r="C110" s="25">
        <f t="shared" si="45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51"/>
        <v/>
      </c>
      <c r="N110" s="31"/>
      <c r="O110" s="35"/>
    </row>
    <row r="111" spans="1:15">
      <c r="A111" s="21" t="s">
        <v>24</v>
      </c>
      <c r="B111" s="22">
        <f t="shared" si="45"/>
        <v>0</v>
      </c>
      <c r="C111" s="22">
        <f t="shared" si="45"/>
        <v>0</v>
      </c>
      <c r="D111" s="22">
        <f t="shared" ref="D111:K111" si="54">+D112+D113</f>
        <v>0</v>
      </c>
      <c r="E111" s="22">
        <f t="shared" si="54"/>
        <v>0</v>
      </c>
      <c r="F111" s="22">
        <f t="shared" si="54"/>
        <v>0</v>
      </c>
      <c r="G111" s="22">
        <f t="shared" si="54"/>
        <v>0</v>
      </c>
      <c r="H111" s="22">
        <f t="shared" si="54"/>
        <v>0</v>
      </c>
      <c r="I111" s="22">
        <f t="shared" si="54"/>
        <v>0</v>
      </c>
      <c r="J111" s="22">
        <f t="shared" si="54"/>
        <v>0</v>
      </c>
      <c r="K111" s="22">
        <f t="shared" si="54"/>
        <v>0</v>
      </c>
      <c r="L111" s="23" t="str">
        <f t="shared" si="51"/>
        <v/>
      </c>
      <c r="N111" s="31"/>
      <c r="O111" s="35"/>
    </row>
    <row r="112" spans="1:15">
      <c r="A112" s="28" t="s">
        <v>25</v>
      </c>
      <c r="B112" s="25">
        <f t="shared" si="45"/>
        <v>0</v>
      </c>
      <c r="C112" s="25">
        <f t="shared" si="45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51"/>
        <v/>
      </c>
      <c r="N112" s="31"/>
      <c r="O112" s="35"/>
    </row>
    <row r="113" spans="1:15">
      <c r="A113" s="28" t="s">
        <v>26</v>
      </c>
      <c r="B113" s="25">
        <f t="shared" si="45"/>
        <v>0</v>
      </c>
      <c r="C113" s="25">
        <f t="shared" si="45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51"/>
        <v/>
      </c>
      <c r="N113" s="31"/>
      <c r="O113" s="35"/>
    </row>
    <row r="114" spans="1:15">
      <c r="A114" s="21" t="s">
        <v>27</v>
      </c>
      <c r="B114" s="22">
        <f t="shared" si="45"/>
        <v>0</v>
      </c>
      <c r="C114" s="22">
        <f t="shared" si="45"/>
        <v>0</v>
      </c>
      <c r="D114" s="22">
        <f t="shared" ref="D114:K114" si="55">SUM(D115:D118)</f>
        <v>0</v>
      </c>
      <c r="E114" s="22">
        <f t="shared" si="55"/>
        <v>0</v>
      </c>
      <c r="F114" s="22">
        <f t="shared" si="55"/>
        <v>0</v>
      </c>
      <c r="G114" s="22">
        <f t="shared" si="55"/>
        <v>0</v>
      </c>
      <c r="H114" s="22">
        <f t="shared" si="55"/>
        <v>0</v>
      </c>
      <c r="I114" s="22">
        <f t="shared" si="55"/>
        <v>0</v>
      </c>
      <c r="J114" s="22">
        <f t="shared" si="55"/>
        <v>0</v>
      </c>
      <c r="K114" s="22">
        <f t="shared" si="55"/>
        <v>0</v>
      </c>
      <c r="L114" s="23" t="str">
        <f t="shared" si="51"/>
        <v/>
      </c>
      <c r="N114" s="31"/>
      <c r="O114" s="35"/>
    </row>
    <row r="115" spans="1:15">
      <c r="A115" s="28" t="s">
        <v>28</v>
      </c>
      <c r="B115" s="25">
        <f t="shared" si="45"/>
        <v>0</v>
      </c>
      <c r="C115" s="25">
        <f t="shared" si="45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51"/>
        <v/>
      </c>
      <c r="N115" s="31"/>
      <c r="O115" s="35"/>
    </row>
    <row r="116" spans="1:15">
      <c r="A116" s="28" t="s">
        <v>29</v>
      </c>
      <c r="B116" s="25">
        <f t="shared" si="45"/>
        <v>0</v>
      </c>
      <c r="C116" s="25">
        <f t="shared" si="45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51"/>
        <v/>
      </c>
      <c r="N116" s="31"/>
      <c r="O116" s="35"/>
    </row>
    <row r="117" spans="1:15">
      <c r="A117" s="28" t="s">
        <v>30</v>
      </c>
      <c r="B117" s="25">
        <f t="shared" si="45"/>
        <v>0</v>
      </c>
      <c r="C117" s="25">
        <f t="shared" si="45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51"/>
        <v/>
      </c>
      <c r="N117" s="31"/>
      <c r="O117" s="35"/>
    </row>
    <row r="118" spans="1:15" ht="19.5" thickBot="1">
      <c r="A118" s="28" t="s">
        <v>31</v>
      </c>
      <c r="B118" s="25">
        <f t="shared" si="45"/>
        <v>0</v>
      </c>
      <c r="C118" s="25">
        <f t="shared" si="45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51"/>
        <v/>
      </c>
      <c r="N118" s="31"/>
      <c r="O118" s="35"/>
    </row>
    <row r="119" spans="1:15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6">+E106+E101</f>
        <v>0</v>
      </c>
      <c r="F119" s="30">
        <f t="shared" si="56"/>
        <v>0</v>
      </c>
      <c r="G119" s="30">
        <f t="shared" si="56"/>
        <v>0</v>
      </c>
      <c r="H119" s="30">
        <f t="shared" si="56"/>
        <v>0</v>
      </c>
      <c r="I119" s="30">
        <f t="shared" si="56"/>
        <v>0</v>
      </c>
      <c r="J119" s="30">
        <f t="shared" si="56"/>
        <v>0</v>
      </c>
      <c r="K119" s="30">
        <f t="shared" si="56"/>
        <v>0</v>
      </c>
      <c r="L119" s="39" t="str">
        <f t="shared" si="51"/>
        <v/>
      </c>
      <c r="N119" s="31"/>
      <c r="O119" s="35"/>
    </row>
    <row r="120" spans="1:15">
      <c r="N120" s="31"/>
      <c r="O120" s="35"/>
    </row>
    <row r="121" spans="1:15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  <c r="N121" s="31"/>
      <c r="O121" s="35"/>
    </row>
    <row r="122" spans="1:15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N122" s="31"/>
      <c r="O122" s="35"/>
    </row>
    <row r="123" spans="1: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  <c r="N123" s="31"/>
      <c r="O123" s="35"/>
    </row>
    <row r="124" spans="1:15">
      <c r="A124" s="156" t="str">
        <f>+A94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  <c r="N124" s="31"/>
      <c r="O124" s="35"/>
    </row>
    <row r="125" spans="1:15">
      <c r="A125" s="159" t="str">
        <f>+A95</f>
        <v>หน่วยงาน : วิทยาลัยเทคโนโลยีอุตสาหกรรม</v>
      </c>
      <c r="B125" s="160"/>
      <c r="C125" s="160"/>
      <c r="D125" s="161"/>
      <c r="E125" s="176" t="s">
        <v>3</v>
      </c>
      <c r="F125" s="176"/>
      <c r="G125" s="176"/>
      <c r="H125" s="119"/>
      <c r="I125" s="119"/>
      <c r="J125" s="119"/>
      <c r="K125" s="119"/>
      <c r="L125" s="5"/>
      <c r="N125" s="31"/>
      <c r="O125" s="35"/>
    </row>
    <row r="126" spans="1:15">
      <c r="A126" s="6" t="s">
        <v>113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  <c r="N126" s="31"/>
      <c r="O126" s="35"/>
    </row>
    <row r="127" spans="1:15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  <c r="N127" s="31"/>
      <c r="O127" s="35"/>
    </row>
    <row r="128" spans="1:15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  <c r="N128" s="31"/>
      <c r="O128" s="35"/>
    </row>
    <row r="129" spans="1:15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  <c r="N129" s="31"/>
      <c r="O129" s="35"/>
    </row>
    <row r="130" spans="1:15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  <c r="N130" s="31"/>
      <c r="O130" s="35"/>
    </row>
    <row r="131" spans="1:15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7">SUM(D132:D134)</f>
        <v>0</v>
      </c>
      <c r="E131" s="22">
        <f t="shared" si="57"/>
        <v>0</v>
      </c>
      <c r="F131" s="22">
        <f t="shared" si="57"/>
        <v>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3" t="str">
        <f>IF(C131&gt;0,FIXED(C131/B131*100,2),"")</f>
        <v/>
      </c>
      <c r="N131" s="31"/>
      <c r="O131" s="35"/>
    </row>
    <row r="132" spans="1:15">
      <c r="A132" s="24" t="s">
        <v>17</v>
      </c>
      <c r="B132" s="25">
        <f t="shared" ref="B132:B148" si="58">+D132+F132+H132+J132</f>
        <v>0</v>
      </c>
      <c r="C132" s="25">
        <f t="shared" ref="C132:C148" si="59">+E132+G132+I132+K132</f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  <c r="N132" s="31"/>
      <c r="O132" s="35"/>
    </row>
    <row r="133" spans="1:15">
      <c r="A133" s="24" t="s">
        <v>18</v>
      </c>
      <c r="B133" s="25">
        <f t="shared" si="58"/>
        <v>0</v>
      </c>
      <c r="C133" s="25">
        <f t="shared" si="59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  <c r="N133" s="31"/>
      <c r="O133" s="35"/>
    </row>
    <row r="134" spans="1:15">
      <c r="A134" s="24" t="s">
        <v>140</v>
      </c>
      <c r="B134" s="25">
        <f t="shared" si="58"/>
        <v>0</v>
      </c>
      <c r="C134" s="25">
        <f t="shared" si="59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  <c r="N134" s="31"/>
      <c r="O134" s="35"/>
    </row>
    <row r="135" spans="1:15">
      <c r="A135" s="21" t="s">
        <v>19</v>
      </c>
      <c r="B135" s="22">
        <f t="shared" si="58"/>
        <v>0</v>
      </c>
      <c r="C135" s="22">
        <f t="shared" si="59"/>
        <v>0</v>
      </c>
      <c r="D135" s="22">
        <f t="shared" ref="D135:K135" si="60">+D136</f>
        <v>0</v>
      </c>
      <c r="E135" s="22">
        <f t="shared" si="60"/>
        <v>0</v>
      </c>
      <c r="F135" s="22">
        <f t="shared" si="60"/>
        <v>0</v>
      </c>
      <c r="G135" s="22">
        <f t="shared" si="60"/>
        <v>0</v>
      </c>
      <c r="H135" s="22">
        <f t="shared" si="60"/>
        <v>0</v>
      </c>
      <c r="I135" s="22">
        <f t="shared" si="60"/>
        <v>0</v>
      </c>
      <c r="J135" s="22">
        <f t="shared" si="60"/>
        <v>0</v>
      </c>
      <c r="K135" s="22">
        <f t="shared" si="60"/>
        <v>0</v>
      </c>
      <c r="L135" s="23" t="str">
        <f t="shared" ref="L135:L149" si="61">IF(C135&gt;0,FIXED(C135/B135*100,2),"")</f>
        <v/>
      </c>
      <c r="N135" s="31"/>
      <c r="O135" s="35"/>
    </row>
    <row r="136" spans="1:15">
      <c r="A136" s="21" t="s">
        <v>20</v>
      </c>
      <c r="B136" s="22">
        <f t="shared" si="58"/>
        <v>0</v>
      </c>
      <c r="C136" s="22">
        <f t="shared" si="59"/>
        <v>0</v>
      </c>
      <c r="D136" s="22">
        <f t="shared" ref="D136:K136" si="62">+D137+D140+D141+D144</f>
        <v>0</v>
      </c>
      <c r="E136" s="22">
        <f t="shared" si="62"/>
        <v>0</v>
      </c>
      <c r="F136" s="22">
        <f t="shared" si="62"/>
        <v>0</v>
      </c>
      <c r="G136" s="22">
        <f t="shared" si="62"/>
        <v>0</v>
      </c>
      <c r="H136" s="22">
        <f t="shared" si="62"/>
        <v>0</v>
      </c>
      <c r="I136" s="22">
        <f t="shared" si="62"/>
        <v>0</v>
      </c>
      <c r="J136" s="22">
        <f t="shared" si="62"/>
        <v>0</v>
      </c>
      <c r="K136" s="22">
        <f t="shared" si="62"/>
        <v>0</v>
      </c>
      <c r="L136" s="23" t="str">
        <f t="shared" si="61"/>
        <v/>
      </c>
      <c r="N136" s="31"/>
      <c r="O136" s="35"/>
    </row>
    <row r="137" spans="1:15">
      <c r="A137" s="21" t="s">
        <v>21</v>
      </c>
      <c r="B137" s="22">
        <f t="shared" si="58"/>
        <v>0</v>
      </c>
      <c r="C137" s="22">
        <f t="shared" si="59"/>
        <v>0</v>
      </c>
      <c r="D137" s="22">
        <f t="shared" ref="D137:K137" si="63">+D138+D139</f>
        <v>0</v>
      </c>
      <c r="E137" s="22">
        <f t="shared" si="63"/>
        <v>0</v>
      </c>
      <c r="F137" s="22">
        <f t="shared" si="63"/>
        <v>0</v>
      </c>
      <c r="G137" s="22">
        <f t="shared" si="63"/>
        <v>0</v>
      </c>
      <c r="H137" s="22">
        <f t="shared" si="63"/>
        <v>0</v>
      </c>
      <c r="I137" s="22">
        <f t="shared" si="63"/>
        <v>0</v>
      </c>
      <c r="J137" s="22">
        <f t="shared" si="63"/>
        <v>0</v>
      </c>
      <c r="K137" s="22">
        <f t="shared" si="63"/>
        <v>0</v>
      </c>
      <c r="L137" s="23" t="str">
        <f t="shared" si="61"/>
        <v/>
      </c>
      <c r="N137" s="31"/>
      <c r="O137" s="35"/>
    </row>
    <row r="138" spans="1:15">
      <c r="A138" s="24" t="s">
        <v>22</v>
      </c>
      <c r="B138" s="25">
        <f t="shared" si="58"/>
        <v>0</v>
      </c>
      <c r="C138" s="25">
        <f t="shared" si="59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61"/>
        <v/>
      </c>
      <c r="N138" s="31"/>
      <c r="O138" s="35"/>
    </row>
    <row r="139" spans="1:15">
      <c r="A139" s="26" t="s">
        <v>23</v>
      </c>
      <c r="B139" s="25">
        <f t="shared" si="58"/>
        <v>0</v>
      </c>
      <c r="C139" s="25">
        <f t="shared" si="59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61"/>
        <v/>
      </c>
      <c r="N139" s="31"/>
      <c r="O139" s="35"/>
    </row>
    <row r="140" spans="1:15">
      <c r="A140" s="24" t="s">
        <v>141</v>
      </c>
      <c r="B140" s="25">
        <f t="shared" si="58"/>
        <v>0</v>
      </c>
      <c r="C140" s="25">
        <f t="shared" si="59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61"/>
        <v/>
      </c>
      <c r="N140" s="31"/>
      <c r="O140" s="35"/>
    </row>
    <row r="141" spans="1:15">
      <c r="A141" s="21" t="s">
        <v>24</v>
      </c>
      <c r="B141" s="22">
        <f t="shared" si="58"/>
        <v>0</v>
      </c>
      <c r="C141" s="22">
        <f t="shared" si="59"/>
        <v>0</v>
      </c>
      <c r="D141" s="22">
        <f t="shared" ref="D141:K141" si="64">+D142+D143</f>
        <v>0</v>
      </c>
      <c r="E141" s="22">
        <f t="shared" si="64"/>
        <v>0</v>
      </c>
      <c r="F141" s="22">
        <f t="shared" si="64"/>
        <v>0</v>
      </c>
      <c r="G141" s="22">
        <f t="shared" si="64"/>
        <v>0</v>
      </c>
      <c r="H141" s="22">
        <f t="shared" si="64"/>
        <v>0</v>
      </c>
      <c r="I141" s="22">
        <f t="shared" si="64"/>
        <v>0</v>
      </c>
      <c r="J141" s="22">
        <f t="shared" si="64"/>
        <v>0</v>
      </c>
      <c r="K141" s="22">
        <f t="shared" si="64"/>
        <v>0</v>
      </c>
      <c r="L141" s="23" t="str">
        <f t="shared" si="61"/>
        <v/>
      </c>
      <c r="N141" s="31"/>
      <c r="O141" s="35"/>
    </row>
    <row r="142" spans="1:15">
      <c r="A142" s="28" t="s">
        <v>25</v>
      </c>
      <c r="B142" s="25">
        <f t="shared" si="58"/>
        <v>0</v>
      </c>
      <c r="C142" s="25">
        <f t="shared" si="59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61"/>
        <v/>
      </c>
      <c r="N142" s="31"/>
      <c r="O142" s="35"/>
    </row>
    <row r="143" spans="1:15">
      <c r="A143" s="28" t="s">
        <v>26</v>
      </c>
      <c r="B143" s="25">
        <f t="shared" si="58"/>
        <v>0</v>
      </c>
      <c r="C143" s="25">
        <f t="shared" si="59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61"/>
        <v/>
      </c>
      <c r="N143" s="31"/>
      <c r="O143" s="35"/>
    </row>
    <row r="144" spans="1:15">
      <c r="A144" s="21" t="s">
        <v>27</v>
      </c>
      <c r="B144" s="22">
        <f t="shared" si="58"/>
        <v>0</v>
      </c>
      <c r="C144" s="22">
        <f t="shared" si="59"/>
        <v>0</v>
      </c>
      <c r="D144" s="22">
        <f t="shared" ref="D144:K144" si="65">SUM(D145:D148)</f>
        <v>0</v>
      </c>
      <c r="E144" s="22">
        <f t="shared" si="65"/>
        <v>0</v>
      </c>
      <c r="F144" s="22">
        <f t="shared" si="65"/>
        <v>0</v>
      </c>
      <c r="G144" s="22">
        <f t="shared" si="65"/>
        <v>0</v>
      </c>
      <c r="H144" s="22">
        <f t="shared" si="65"/>
        <v>0</v>
      </c>
      <c r="I144" s="22">
        <f t="shared" si="65"/>
        <v>0</v>
      </c>
      <c r="J144" s="22">
        <f t="shared" si="65"/>
        <v>0</v>
      </c>
      <c r="K144" s="22">
        <f t="shared" si="65"/>
        <v>0</v>
      </c>
      <c r="L144" s="23" t="str">
        <f t="shared" si="61"/>
        <v/>
      </c>
      <c r="N144" s="31"/>
      <c r="O144" s="35"/>
    </row>
    <row r="145" spans="1:15">
      <c r="A145" s="28" t="s">
        <v>28</v>
      </c>
      <c r="B145" s="25">
        <f t="shared" si="58"/>
        <v>0</v>
      </c>
      <c r="C145" s="25">
        <f t="shared" si="59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61"/>
        <v/>
      </c>
      <c r="N145" s="31"/>
      <c r="O145" s="35"/>
    </row>
    <row r="146" spans="1:15">
      <c r="A146" s="28" t="s">
        <v>29</v>
      </c>
      <c r="B146" s="25">
        <f t="shared" si="58"/>
        <v>0</v>
      </c>
      <c r="C146" s="25">
        <f t="shared" si="59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61"/>
        <v/>
      </c>
      <c r="N146" s="31"/>
      <c r="O146" s="35"/>
    </row>
    <row r="147" spans="1:15">
      <c r="A147" s="28" t="s">
        <v>30</v>
      </c>
      <c r="B147" s="25">
        <f t="shared" si="58"/>
        <v>0</v>
      </c>
      <c r="C147" s="25">
        <f t="shared" si="59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61"/>
        <v/>
      </c>
      <c r="N147" s="31"/>
      <c r="O147" s="35"/>
    </row>
    <row r="148" spans="1:15" ht="19.5" thickBot="1">
      <c r="A148" s="28" t="s">
        <v>31</v>
      </c>
      <c r="B148" s="25">
        <f t="shared" si="58"/>
        <v>0</v>
      </c>
      <c r="C148" s="25">
        <f t="shared" si="59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61"/>
        <v/>
      </c>
      <c r="N148" s="31"/>
      <c r="O148" s="35"/>
    </row>
    <row r="149" spans="1:15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6">+E136+E131</f>
        <v>0</v>
      </c>
      <c r="F149" s="30">
        <f t="shared" si="66"/>
        <v>0</v>
      </c>
      <c r="G149" s="30">
        <f t="shared" si="66"/>
        <v>0</v>
      </c>
      <c r="H149" s="30">
        <f t="shared" si="66"/>
        <v>0</v>
      </c>
      <c r="I149" s="30">
        <f t="shared" si="66"/>
        <v>0</v>
      </c>
      <c r="J149" s="30">
        <f t="shared" si="66"/>
        <v>0</v>
      </c>
      <c r="K149" s="30">
        <f t="shared" si="66"/>
        <v>0</v>
      </c>
      <c r="L149" s="39" t="str">
        <f t="shared" si="61"/>
        <v/>
      </c>
      <c r="N149" s="31"/>
      <c r="O149" s="35"/>
    </row>
    <row r="150" spans="1:15">
      <c r="A150" s="1"/>
      <c r="B150" s="1"/>
      <c r="C150" s="1"/>
      <c r="D150" s="1"/>
      <c r="E150" s="1"/>
      <c r="F150" s="1"/>
      <c r="G150" s="1"/>
      <c r="H150" s="1"/>
      <c r="I150" s="1"/>
      <c r="J150" s="2"/>
      <c r="K150" s="153" t="s">
        <v>0</v>
      </c>
      <c r="L150" s="153"/>
      <c r="N150" s="31"/>
      <c r="O150" s="35"/>
    </row>
    <row r="151" spans="1:15">
      <c r="A151" s="154" t="s">
        <v>142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N151" s="31"/>
      <c r="O151" s="35"/>
    </row>
    <row r="152" spans="1: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155" t="s">
        <v>1</v>
      </c>
      <c r="L152" s="155"/>
      <c r="N152" s="31"/>
      <c r="O152" s="35"/>
    </row>
    <row r="153" spans="1:15">
      <c r="A153" s="156" t="str">
        <f>+A64</f>
        <v>แผนงาน : จัดการศึกษาระดับอุดมศึกษา</v>
      </c>
      <c r="B153" s="156"/>
      <c r="C153" s="156"/>
      <c r="D153" s="156"/>
      <c r="E153" s="157" t="s">
        <v>2</v>
      </c>
      <c r="F153" s="157"/>
      <c r="G153" s="157"/>
      <c r="H153" s="157"/>
      <c r="I153" s="157"/>
      <c r="J153" s="157"/>
      <c r="K153" s="157"/>
      <c r="L153" s="158"/>
      <c r="N153" s="31"/>
      <c r="O153" s="35"/>
    </row>
    <row r="154" spans="1:15">
      <c r="A154" s="159" t="str">
        <f>+A95</f>
        <v>หน่วยงาน : วิทยาลัยเทคโนโลยีอุตสาหกรรม</v>
      </c>
      <c r="B154" s="160"/>
      <c r="C154" s="160"/>
      <c r="D154" s="161"/>
      <c r="E154" s="176" t="s">
        <v>3</v>
      </c>
      <c r="F154" s="176"/>
      <c r="G154" s="176"/>
      <c r="H154" s="4"/>
      <c r="I154" s="4"/>
      <c r="J154" s="4"/>
      <c r="K154" s="4"/>
      <c r="L154" s="5"/>
      <c r="N154" s="31"/>
      <c r="O154" s="35"/>
    </row>
    <row r="155" spans="1:15">
      <c r="A155" s="6" t="s">
        <v>41</v>
      </c>
      <c r="B155" s="7"/>
      <c r="C155" s="7"/>
      <c r="D155" s="8"/>
      <c r="E155" s="177" t="s">
        <v>4</v>
      </c>
      <c r="F155" s="177"/>
      <c r="G155" s="177"/>
      <c r="H155" s="9"/>
      <c r="I155" s="9"/>
      <c r="J155" s="9"/>
      <c r="K155" s="9"/>
      <c r="L155" s="10"/>
      <c r="N155" s="31"/>
      <c r="O155" s="35"/>
    </row>
    <row r="156" spans="1:15">
      <c r="A156" s="11"/>
      <c r="B156" s="12"/>
      <c r="C156" s="12"/>
      <c r="D156" s="12"/>
      <c r="E156" s="13"/>
      <c r="F156" s="13"/>
      <c r="G156" s="13"/>
      <c r="H156" s="14"/>
      <c r="I156" s="14"/>
      <c r="J156" s="14"/>
      <c r="K156" s="14"/>
      <c r="L156" s="15"/>
      <c r="N156" s="31"/>
      <c r="O156" s="35"/>
    </row>
    <row r="157" spans="1:15">
      <c r="A157" s="7" t="s">
        <v>5</v>
      </c>
      <c r="B157" s="7"/>
      <c r="C157" s="7"/>
      <c r="D157" s="7"/>
      <c r="E157" s="9"/>
      <c r="F157" s="9"/>
      <c r="G157" s="9"/>
      <c r="H157" s="9"/>
      <c r="I157" s="9"/>
      <c r="J157" s="9"/>
      <c r="K157" s="9"/>
      <c r="L157" s="9"/>
      <c r="N157" s="31"/>
      <c r="O157" s="35"/>
    </row>
    <row r="158" spans="1:15">
      <c r="A158" s="16" t="s">
        <v>6</v>
      </c>
      <c r="B158" s="151" t="s">
        <v>7</v>
      </c>
      <c r="C158" s="152"/>
      <c r="D158" s="151" t="s">
        <v>8</v>
      </c>
      <c r="E158" s="152"/>
      <c r="F158" s="151" t="s">
        <v>9</v>
      </c>
      <c r="G158" s="152"/>
      <c r="H158" s="151" t="s">
        <v>10</v>
      </c>
      <c r="I158" s="152"/>
      <c r="J158" s="151" t="s">
        <v>11</v>
      </c>
      <c r="K158" s="152"/>
      <c r="L158" s="17" t="s">
        <v>12</v>
      </c>
      <c r="N158" s="31"/>
      <c r="O158" s="35"/>
    </row>
    <row r="159" spans="1:15">
      <c r="A159" s="18"/>
      <c r="B159" s="19" t="s">
        <v>13</v>
      </c>
      <c r="C159" s="19" t="s">
        <v>14</v>
      </c>
      <c r="D159" s="19" t="s">
        <v>13</v>
      </c>
      <c r="E159" s="19" t="s">
        <v>14</v>
      </c>
      <c r="F159" s="19" t="s">
        <v>13</v>
      </c>
      <c r="G159" s="19" t="s">
        <v>14</v>
      </c>
      <c r="H159" s="19" t="s">
        <v>13</v>
      </c>
      <c r="I159" s="19" t="s">
        <v>14</v>
      </c>
      <c r="J159" s="19" t="s">
        <v>13</v>
      </c>
      <c r="K159" s="19" t="s">
        <v>14</v>
      </c>
      <c r="L159" s="20" t="s">
        <v>15</v>
      </c>
      <c r="N159" s="31"/>
      <c r="O159" s="35"/>
    </row>
    <row r="160" spans="1:15">
      <c r="A160" s="21" t="s">
        <v>16</v>
      </c>
      <c r="B160" s="22">
        <f>+D160+F160+H160+J160</f>
        <v>0</v>
      </c>
      <c r="C160" s="22">
        <f>+E160+G160+I160+K160</f>
        <v>0</v>
      </c>
      <c r="D160" s="22">
        <f t="shared" ref="D160:K160" si="67">SUM(D161:D163)</f>
        <v>0</v>
      </c>
      <c r="E160" s="22">
        <f t="shared" si="67"/>
        <v>0</v>
      </c>
      <c r="F160" s="22">
        <f t="shared" si="67"/>
        <v>0</v>
      </c>
      <c r="G160" s="22">
        <f t="shared" si="67"/>
        <v>0</v>
      </c>
      <c r="H160" s="22">
        <f t="shared" si="67"/>
        <v>0</v>
      </c>
      <c r="I160" s="22">
        <f t="shared" si="67"/>
        <v>0</v>
      </c>
      <c r="J160" s="22">
        <f t="shared" si="67"/>
        <v>0</v>
      </c>
      <c r="K160" s="22">
        <f t="shared" si="67"/>
        <v>0</v>
      </c>
      <c r="L160" s="23" t="str">
        <f>IF(C160&gt;0,FIXED(C160/B160*100,2),"")</f>
        <v/>
      </c>
      <c r="N160" s="31"/>
      <c r="O160" s="35"/>
    </row>
    <row r="161" spans="1:15">
      <c r="A161" s="24" t="s">
        <v>17</v>
      </c>
      <c r="B161" s="25">
        <f t="shared" ref="B161:C176" si="68">+D161+F161+H161+J161</f>
        <v>0</v>
      </c>
      <c r="C161" s="25">
        <f t="shared" si="68"/>
        <v>0</v>
      </c>
      <c r="D161" s="25">
        <f>+N161/4-(N161*0.001)</f>
        <v>0</v>
      </c>
      <c r="E161" s="25"/>
      <c r="F161" s="25">
        <f>+D161</f>
        <v>0</v>
      </c>
      <c r="G161" s="25"/>
      <c r="H161" s="25">
        <f>+(N161-D161-F161)/2</f>
        <v>0</v>
      </c>
      <c r="I161" s="25"/>
      <c r="J161" s="25">
        <f>+N161-D161-F161-H161</f>
        <v>0</v>
      </c>
      <c r="K161" s="25"/>
      <c r="L161" s="37" t="str">
        <f>IF(C161&gt;0,FIXED(C161/B161*100,2),"")</f>
        <v/>
      </c>
      <c r="N161" s="31"/>
      <c r="O161" s="35"/>
    </row>
    <row r="162" spans="1:15">
      <c r="A162" s="24" t="s">
        <v>18</v>
      </c>
      <c r="B162" s="25">
        <f t="shared" si="68"/>
        <v>0</v>
      </c>
      <c r="C162" s="25">
        <f t="shared" si="68"/>
        <v>0</v>
      </c>
      <c r="D162" s="25"/>
      <c r="E162" s="25"/>
      <c r="F162" s="25"/>
      <c r="G162" s="25"/>
      <c r="H162" s="25"/>
      <c r="I162" s="25"/>
      <c r="J162" s="25"/>
      <c r="K162" s="25"/>
      <c r="L162" s="37" t="str">
        <f t="shared" ref="L162:L177" si="69">IF(C162&gt;0,FIXED(C162/B162*100,2),"")</f>
        <v/>
      </c>
      <c r="N162" s="31"/>
      <c r="O162" s="35"/>
    </row>
    <row r="163" spans="1:15">
      <c r="A163" s="24" t="s">
        <v>140</v>
      </c>
      <c r="B163" s="25">
        <f t="shared" si="68"/>
        <v>0</v>
      </c>
      <c r="C163" s="25">
        <f t="shared" si="68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si="69"/>
        <v/>
      </c>
      <c r="N163" s="31"/>
      <c r="O163" s="35"/>
    </row>
    <row r="164" spans="1:15">
      <c r="A164" s="21" t="s">
        <v>19</v>
      </c>
      <c r="B164" s="22">
        <f t="shared" si="68"/>
        <v>0</v>
      </c>
      <c r="C164" s="22">
        <f t="shared" si="68"/>
        <v>0</v>
      </c>
      <c r="D164" s="22">
        <f t="shared" ref="D164:K164" si="70">+D165</f>
        <v>0</v>
      </c>
      <c r="E164" s="22">
        <f t="shared" si="70"/>
        <v>0</v>
      </c>
      <c r="F164" s="22">
        <f t="shared" si="70"/>
        <v>0</v>
      </c>
      <c r="G164" s="22">
        <f t="shared" si="70"/>
        <v>0</v>
      </c>
      <c r="H164" s="22">
        <f t="shared" si="70"/>
        <v>0</v>
      </c>
      <c r="I164" s="22">
        <f t="shared" si="70"/>
        <v>0</v>
      </c>
      <c r="J164" s="22">
        <f t="shared" si="70"/>
        <v>0</v>
      </c>
      <c r="K164" s="22">
        <f t="shared" si="70"/>
        <v>0</v>
      </c>
      <c r="L164" s="23" t="str">
        <f t="shared" si="69"/>
        <v/>
      </c>
      <c r="N164" s="31"/>
      <c r="O164" s="35"/>
    </row>
    <row r="165" spans="1:15">
      <c r="A165" s="21" t="s">
        <v>20</v>
      </c>
      <c r="B165" s="22">
        <f t="shared" si="68"/>
        <v>0</v>
      </c>
      <c r="C165" s="22">
        <f t="shared" si="68"/>
        <v>0</v>
      </c>
      <c r="D165" s="22">
        <f t="shared" ref="D165:K165" si="71">+D166+D169+D170+D173</f>
        <v>0</v>
      </c>
      <c r="E165" s="22">
        <f t="shared" si="71"/>
        <v>0</v>
      </c>
      <c r="F165" s="22">
        <f t="shared" si="71"/>
        <v>0</v>
      </c>
      <c r="G165" s="22">
        <f t="shared" si="71"/>
        <v>0</v>
      </c>
      <c r="H165" s="22">
        <f t="shared" si="71"/>
        <v>0</v>
      </c>
      <c r="I165" s="22">
        <f t="shared" si="71"/>
        <v>0</v>
      </c>
      <c r="J165" s="22">
        <f t="shared" si="71"/>
        <v>0</v>
      </c>
      <c r="K165" s="22">
        <f t="shared" si="71"/>
        <v>0</v>
      </c>
      <c r="L165" s="23" t="str">
        <f t="shared" si="69"/>
        <v/>
      </c>
      <c r="N165" s="31"/>
      <c r="O165" s="35"/>
    </row>
    <row r="166" spans="1:15">
      <c r="A166" s="21" t="s">
        <v>21</v>
      </c>
      <c r="B166" s="22">
        <f t="shared" si="68"/>
        <v>0</v>
      </c>
      <c r="C166" s="22">
        <f t="shared" si="68"/>
        <v>0</v>
      </c>
      <c r="D166" s="22">
        <f t="shared" ref="D166:K166" si="72">+D167+D168</f>
        <v>0</v>
      </c>
      <c r="E166" s="22">
        <f t="shared" si="72"/>
        <v>0</v>
      </c>
      <c r="F166" s="22">
        <f t="shared" si="72"/>
        <v>0</v>
      </c>
      <c r="G166" s="22">
        <f t="shared" si="72"/>
        <v>0</v>
      </c>
      <c r="H166" s="22">
        <f t="shared" si="72"/>
        <v>0</v>
      </c>
      <c r="I166" s="22">
        <f t="shared" si="72"/>
        <v>0</v>
      </c>
      <c r="J166" s="22">
        <f t="shared" si="72"/>
        <v>0</v>
      </c>
      <c r="K166" s="22">
        <f t="shared" si="72"/>
        <v>0</v>
      </c>
      <c r="L166" s="23" t="str">
        <f t="shared" si="69"/>
        <v/>
      </c>
      <c r="N166" s="31"/>
      <c r="O166" s="35"/>
    </row>
    <row r="167" spans="1:15">
      <c r="A167" s="24" t="s">
        <v>22</v>
      </c>
      <c r="B167" s="25">
        <f t="shared" si="68"/>
        <v>0</v>
      </c>
      <c r="C167" s="25">
        <f t="shared" si="68"/>
        <v>0</v>
      </c>
      <c r="D167" s="25">
        <f>+N167/4-(N167*0.001)</f>
        <v>0</v>
      </c>
      <c r="E167" s="25"/>
      <c r="F167" s="25">
        <f>+D167</f>
        <v>0</v>
      </c>
      <c r="G167" s="25"/>
      <c r="H167" s="25">
        <f>+(N167-D167-F167)/2</f>
        <v>0</v>
      </c>
      <c r="I167" s="25"/>
      <c r="J167" s="25">
        <f>+N167-D167-F167-H167</f>
        <v>0</v>
      </c>
      <c r="K167" s="25"/>
      <c r="L167" s="37" t="str">
        <f t="shared" si="69"/>
        <v/>
      </c>
      <c r="N167" s="31"/>
      <c r="O167" s="35"/>
    </row>
    <row r="168" spans="1:15">
      <c r="A168" s="26" t="s">
        <v>23</v>
      </c>
      <c r="B168" s="25">
        <f t="shared" si="68"/>
        <v>0</v>
      </c>
      <c r="C168" s="25">
        <f t="shared" si="68"/>
        <v>0</v>
      </c>
      <c r="D168" s="27"/>
      <c r="E168" s="27"/>
      <c r="F168" s="27"/>
      <c r="G168" s="27"/>
      <c r="H168" s="27"/>
      <c r="I168" s="27"/>
      <c r="J168" s="27"/>
      <c r="K168" s="27"/>
      <c r="L168" s="37" t="str">
        <f t="shared" si="69"/>
        <v/>
      </c>
      <c r="N168" s="31"/>
      <c r="O168" s="35"/>
    </row>
    <row r="169" spans="1:15">
      <c r="A169" s="24" t="s">
        <v>141</v>
      </c>
      <c r="B169" s="25">
        <f t="shared" si="68"/>
        <v>0</v>
      </c>
      <c r="C169" s="25">
        <f t="shared" si="68"/>
        <v>0</v>
      </c>
      <c r="D169" s="25">
        <f>+N169*0.15</f>
        <v>0</v>
      </c>
      <c r="E169" s="25"/>
      <c r="F169" s="25">
        <f>+N169*0.3</f>
        <v>0</v>
      </c>
      <c r="G169" s="25"/>
      <c r="H169" s="25">
        <f>+N169*0.3</f>
        <v>0</v>
      </c>
      <c r="I169" s="25"/>
      <c r="J169" s="25">
        <f>+N169-D169-F169-H169</f>
        <v>0</v>
      </c>
      <c r="K169" s="25"/>
      <c r="L169" s="37" t="str">
        <f t="shared" si="69"/>
        <v/>
      </c>
      <c r="N169" s="31"/>
      <c r="O169" s="35"/>
    </row>
    <row r="170" spans="1:15">
      <c r="A170" s="21" t="s">
        <v>24</v>
      </c>
      <c r="B170" s="22">
        <f t="shared" si="68"/>
        <v>0</v>
      </c>
      <c r="C170" s="22">
        <f t="shared" si="68"/>
        <v>0</v>
      </c>
      <c r="D170" s="22">
        <f t="shared" ref="D170:K170" si="73">+D171+D172</f>
        <v>0</v>
      </c>
      <c r="E170" s="22">
        <f t="shared" si="73"/>
        <v>0</v>
      </c>
      <c r="F170" s="22">
        <f t="shared" si="73"/>
        <v>0</v>
      </c>
      <c r="G170" s="22">
        <f t="shared" si="73"/>
        <v>0</v>
      </c>
      <c r="H170" s="22">
        <f t="shared" si="73"/>
        <v>0</v>
      </c>
      <c r="I170" s="22">
        <f t="shared" si="73"/>
        <v>0</v>
      </c>
      <c r="J170" s="22">
        <f t="shared" si="73"/>
        <v>0</v>
      </c>
      <c r="K170" s="22">
        <f t="shared" si="73"/>
        <v>0</v>
      </c>
      <c r="L170" s="23" t="str">
        <f t="shared" si="69"/>
        <v/>
      </c>
      <c r="N170" s="31"/>
      <c r="O170" s="35"/>
    </row>
    <row r="171" spans="1:15">
      <c r="A171" s="28" t="s">
        <v>25</v>
      </c>
      <c r="B171" s="25">
        <f t="shared" si="68"/>
        <v>0</v>
      </c>
      <c r="C171" s="25">
        <f t="shared" si="68"/>
        <v>0</v>
      </c>
      <c r="D171" s="27"/>
      <c r="E171" s="27"/>
      <c r="F171" s="27"/>
      <c r="G171" s="27"/>
      <c r="H171" s="27"/>
      <c r="I171" s="27"/>
      <c r="J171" s="27"/>
      <c r="K171" s="27"/>
      <c r="L171" s="37" t="str">
        <f t="shared" si="69"/>
        <v/>
      </c>
      <c r="N171" s="31"/>
      <c r="O171" s="35"/>
    </row>
    <row r="172" spans="1:15">
      <c r="A172" s="28" t="s">
        <v>26</v>
      </c>
      <c r="B172" s="25">
        <f t="shared" si="68"/>
        <v>0</v>
      </c>
      <c r="C172" s="25">
        <f t="shared" si="68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9"/>
        <v/>
      </c>
      <c r="N172" s="31"/>
      <c r="O172" s="35"/>
    </row>
    <row r="173" spans="1:15">
      <c r="A173" s="21" t="s">
        <v>27</v>
      </c>
      <c r="B173" s="22">
        <f t="shared" si="68"/>
        <v>0</v>
      </c>
      <c r="C173" s="22">
        <f t="shared" si="68"/>
        <v>0</v>
      </c>
      <c r="D173" s="22">
        <f t="shared" ref="D173:K173" si="74">SUM(D174:D176)</f>
        <v>0</v>
      </c>
      <c r="E173" s="22">
        <f t="shared" si="74"/>
        <v>0</v>
      </c>
      <c r="F173" s="22">
        <f t="shared" si="74"/>
        <v>0</v>
      </c>
      <c r="G173" s="22">
        <f t="shared" si="74"/>
        <v>0</v>
      </c>
      <c r="H173" s="22">
        <f t="shared" si="74"/>
        <v>0</v>
      </c>
      <c r="I173" s="22">
        <f t="shared" si="74"/>
        <v>0</v>
      </c>
      <c r="J173" s="22">
        <f t="shared" si="74"/>
        <v>0</v>
      </c>
      <c r="K173" s="22">
        <f t="shared" si="74"/>
        <v>0</v>
      </c>
      <c r="L173" s="23" t="str">
        <f t="shared" si="69"/>
        <v/>
      </c>
      <c r="N173" s="31"/>
      <c r="O173" s="35"/>
    </row>
    <row r="174" spans="1:15">
      <c r="A174" s="141" t="s">
        <v>117</v>
      </c>
      <c r="B174" s="25">
        <f t="shared" si="68"/>
        <v>0</v>
      </c>
      <c r="C174" s="25">
        <f t="shared" si="68"/>
        <v>0</v>
      </c>
      <c r="D174" s="25"/>
      <c r="E174" s="25"/>
      <c r="F174" s="25"/>
      <c r="G174" s="25"/>
      <c r="H174" s="25"/>
      <c r="I174" s="25"/>
      <c r="J174" s="25"/>
      <c r="K174" s="25"/>
      <c r="L174" s="37" t="str">
        <f t="shared" si="69"/>
        <v/>
      </c>
      <c r="N174" s="31"/>
      <c r="O174" s="35"/>
    </row>
    <row r="175" spans="1:15">
      <c r="A175" s="28" t="s">
        <v>29</v>
      </c>
      <c r="B175" s="25">
        <f t="shared" si="68"/>
        <v>0</v>
      </c>
      <c r="C175" s="25">
        <f t="shared" si="68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9"/>
        <v/>
      </c>
      <c r="N175" s="31"/>
      <c r="O175" s="35"/>
    </row>
    <row r="176" spans="1:15" ht="19.5" thickBot="1">
      <c r="A176" s="28" t="s">
        <v>30</v>
      </c>
      <c r="B176" s="25">
        <f t="shared" si="68"/>
        <v>0</v>
      </c>
      <c r="C176" s="25">
        <f t="shared" si="68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9"/>
        <v/>
      </c>
      <c r="N176" s="31"/>
      <c r="O176" s="35"/>
    </row>
    <row r="177" spans="1:15">
      <c r="A177" s="29" t="s">
        <v>32</v>
      </c>
      <c r="B177" s="30">
        <f>+B165+B160</f>
        <v>0</v>
      </c>
      <c r="C177" s="30">
        <f>+C165+C160</f>
        <v>0</v>
      </c>
      <c r="D177" s="30">
        <f>+D165+D160</f>
        <v>0</v>
      </c>
      <c r="E177" s="30">
        <f t="shared" ref="E177:K177" si="75">+E165+E160</f>
        <v>0</v>
      </c>
      <c r="F177" s="30">
        <f t="shared" si="75"/>
        <v>0</v>
      </c>
      <c r="G177" s="30">
        <f t="shared" si="75"/>
        <v>0</v>
      </c>
      <c r="H177" s="30">
        <f t="shared" si="75"/>
        <v>0</v>
      </c>
      <c r="I177" s="30">
        <f t="shared" si="75"/>
        <v>0</v>
      </c>
      <c r="J177" s="30">
        <f t="shared" si="75"/>
        <v>0</v>
      </c>
      <c r="K177" s="30">
        <f t="shared" si="75"/>
        <v>0</v>
      </c>
      <c r="L177" s="39" t="str">
        <f t="shared" si="69"/>
        <v/>
      </c>
      <c r="N177" s="31"/>
      <c r="O177" s="35"/>
    </row>
    <row r="178" spans="1:15">
      <c r="N178" s="31"/>
      <c r="O178" s="35"/>
    </row>
    <row r="179" spans="1:15" hidden="1">
      <c r="N179" s="31"/>
      <c r="O179" s="35"/>
    </row>
    <row r="180" spans="1:15">
      <c r="A180" s="1"/>
      <c r="B180" s="1"/>
      <c r="C180" s="1"/>
      <c r="D180" s="1"/>
      <c r="E180" s="1"/>
      <c r="F180" s="1"/>
      <c r="G180" s="1"/>
      <c r="H180" s="1"/>
      <c r="I180" s="1"/>
      <c r="J180" s="2"/>
      <c r="K180" s="153" t="s">
        <v>0</v>
      </c>
      <c r="L180" s="153"/>
      <c r="N180" s="31"/>
      <c r="O180" s="35"/>
    </row>
    <row r="181" spans="1:15">
      <c r="A181" s="154" t="s">
        <v>142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N181" s="31"/>
      <c r="O181" s="35"/>
    </row>
    <row r="182" spans="1: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155" t="s">
        <v>1</v>
      </c>
      <c r="L182" s="155"/>
      <c r="N182" s="31"/>
      <c r="O182" s="35"/>
    </row>
    <row r="183" spans="1:15">
      <c r="A183" s="156" t="str">
        <f>+A153</f>
        <v>แผนงาน : จัดการศึกษาระดับอุดมศึกษา</v>
      </c>
      <c r="B183" s="156"/>
      <c r="C183" s="156"/>
      <c r="D183" s="156"/>
      <c r="E183" s="157" t="s">
        <v>2</v>
      </c>
      <c r="F183" s="157"/>
      <c r="G183" s="157"/>
      <c r="H183" s="157"/>
      <c r="I183" s="157"/>
      <c r="J183" s="157"/>
      <c r="K183" s="157"/>
      <c r="L183" s="158"/>
      <c r="N183" s="31"/>
      <c r="O183" s="35"/>
    </row>
    <row r="184" spans="1:15">
      <c r="A184" s="159" t="str">
        <f>+A154</f>
        <v>หน่วยงาน : วิทยาลัยเทคโนโลยีอุตสาหกรรม</v>
      </c>
      <c r="B184" s="160"/>
      <c r="C184" s="160"/>
      <c r="D184" s="161"/>
      <c r="E184" s="176" t="s">
        <v>3</v>
      </c>
      <c r="F184" s="176"/>
      <c r="G184" s="176"/>
      <c r="H184" s="4"/>
      <c r="I184" s="4"/>
      <c r="J184" s="4"/>
      <c r="K184" s="4"/>
      <c r="L184" s="5"/>
      <c r="N184" s="31"/>
      <c r="O184" s="35"/>
    </row>
    <row r="185" spans="1:15">
      <c r="A185" s="6" t="s">
        <v>39</v>
      </c>
      <c r="B185" s="7"/>
      <c r="C185" s="7"/>
      <c r="D185" s="8"/>
      <c r="E185" s="177" t="s">
        <v>4</v>
      </c>
      <c r="F185" s="177"/>
      <c r="G185" s="177"/>
      <c r="H185" s="9"/>
      <c r="I185" s="9"/>
      <c r="J185" s="9"/>
      <c r="K185" s="9"/>
      <c r="L185" s="10"/>
      <c r="N185" s="31"/>
      <c r="O185" s="35"/>
    </row>
    <row r="186" spans="1:15">
      <c r="A186" s="11"/>
      <c r="B186" s="12"/>
      <c r="C186" s="12"/>
      <c r="D186" s="12"/>
      <c r="E186" s="13"/>
      <c r="F186" s="13"/>
      <c r="G186" s="13"/>
      <c r="H186" s="14"/>
      <c r="I186" s="14"/>
      <c r="J186" s="14"/>
      <c r="K186" s="14"/>
      <c r="L186" s="15"/>
      <c r="N186" s="31"/>
      <c r="O186" s="35"/>
    </row>
    <row r="187" spans="1:15">
      <c r="A187" s="7" t="s">
        <v>5</v>
      </c>
      <c r="B187" s="7"/>
      <c r="C187" s="7"/>
      <c r="D187" s="7"/>
      <c r="E187" s="9"/>
      <c r="F187" s="9"/>
      <c r="G187" s="9"/>
      <c r="H187" s="9"/>
      <c r="I187" s="9"/>
      <c r="J187" s="9"/>
      <c r="K187" s="9"/>
      <c r="L187" s="9"/>
      <c r="N187" s="31"/>
      <c r="O187" s="35"/>
    </row>
    <row r="188" spans="1:15">
      <c r="A188" s="16" t="s">
        <v>6</v>
      </c>
      <c r="B188" s="151" t="s">
        <v>7</v>
      </c>
      <c r="C188" s="152"/>
      <c r="D188" s="151" t="s">
        <v>8</v>
      </c>
      <c r="E188" s="152"/>
      <c r="F188" s="151" t="s">
        <v>9</v>
      </c>
      <c r="G188" s="152"/>
      <c r="H188" s="151" t="s">
        <v>10</v>
      </c>
      <c r="I188" s="152"/>
      <c r="J188" s="151" t="s">
        <v>11</v>
      </c>
      <c r="K188" s="152"/>
      <c r="L188" s="17" t="s">
        <v>12</v>
      </c>
      <c r="N188" s="31"/>
      <c r="O188" s="35"/>
    </row>
    <row r="189" spans="1:15">
      <c r="A189" s="18"/>
      <c r="B189" s="19" t="s">
        <v>13</v>
      </c>
      <c r="C189" s="19" t="s">
        <v>14</v>
      </c>
      <c r="D189" s="19" t="s">
        <v>13</v>
      </c>
      <c r="E189" s="19" t="s">
        <v>14</v>
      </c>
      <c r="F189" s="19" t="s">
        <v>13</v>
      </c>
      <c r="G189" s="19" t="s">
        <v>14</v>
      </c>
      <c r="H189" s="19" t="s">
        <v>13</v>
      </c>
      <c r="I189" s="19" t="s">
        <v>14</v>
      </c>
      <c r="J189" s="19" t="s">
        <v>13</v>
      </c>
      <c r="K189" s="19" t="s">
        <v>14</v>
      </c>
      <c r="L189" s="20" t="s">
        <v>15</v>
      </c>
      <c r="N189" s="31"/>
      <c r="O189" s="35"/>
    </row>
    <row r="190" spans="1:15">
      <c r="A190" s="21" t="s">
        <v>16</v>
      </c>
      <c r="B190" s="22">
        <f>+D190+F190+H190+J190</f>
        <v>0</v>
      </c>
      <c r="C190" s="22">
        <f>+E190+G190+I190+K190</f>
        <v>0</v>
      </c>
      <c r="D190" s="22">
        <f t="shared" ref="D190:K190" si="76">SUM(D191:D193)</f>
        <v>0</v>
      </c>
      <c r="E190" s="22">
        <f t="shared" si="76"/>
        <v>0</v>
      </c>
      <c r="F190" s="22">
        <f t="shared" si="76"/>
        <v>0</v>
      </c>
      <c r="G190" s="22">
        <f t="shared" si="76"/>
        <v>0</v>
      </c>
      <c r="H190" s="22">
        <f t="shared" si="76"/>
        <v>0</v>
      </c>
      <c r="I190" s="22">
        <f t="shared" si="76"/>
        <v>0</v>
      </c>
      <c r="J190" s="22">
        <f t="shared" si="76"/>
        <v>0</v>
      </c>
      <c r="K190" s="22">
        <f t="shared" si="76"/>
        <v>0</v>
      </c>
      <c r="L190" s="23" t="str">
        <f>IF(C190&gt;0,FIXED(C190/B190*100,2),"")</f>
        <v/>
      </c>
      <c r="N190" s="31"/>
      <c r="O190" s="35"/>
    </row>
    <row r="191" spans="1:15">
      <c r="A191" s="24" t="s">
        <v>17</v>
      </c>
      <c r="B191" s="25">
        <f t="shared" ref="B191:C206" si="77">+D191+F191+H191+J191</f>
        <v>0</v>
      </c>
      <c r="C191" s="25">
        <f t="shared" si="77"/>
        <v>0</v>
      </c>
      <c r="D191" s="25"/>
      <c r="E191" s="25"/>
      <c r="F191" s="25"/>
      <c r="G191" s="25"/>
      <c r="H191" s="25"/>
      <c r="I191" s="25"/>
      <c r="J191" s="25"/>
      <c r="K191" s="25"/>
      <c r="L191" s="37" t="str">
        <f t="shared" ref="L191:L207" si="78">IF(C191&gt;0,FIXED(C191/B191*100,2),"")</f>
        <v/>
      </c>
      <c r="N191" s="31"/>
      <c r="O191" s="35"/>
    </row>
    <row r="192" spans="1:15">
      <c r="A192" s="24" t="s">
        <v>18</v>
      </c>
      <c r="B192" s="25">
        <f t="shared" si="77"/>
        <v>0</v>
      </c>
      <c r="C192" s="25">
        <f t="shared" si="77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si="78"/>
        <v/>
      </c>
      <c r="N192" s="31"/>
      <c r="O192" s="35"/>
    </row>
    <row r="193" spans="1:15">
      <c r="A193" s="24" t="s">
        <v>140</v>
      </c>
      <c r="B193" s="25">
        <f t="shared" si="77"/>
        <v>0</v>
      </c>
      <c r="C193" s="25">
        <f t="shared" si="77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8"/>
        <v/>
      </c>
      <c r="N193" s="31"/>
      <c r="O193" s="35"/>
    </row>
    <row r="194" spans="1:15">
      <c r="A194" s="21" t="s">
        <v>19</v>
      </c>
      <c r="B194" s="22">
        <f t="shared" si="77"/>
        <v>0</v>
      </c>
      <c r="C194" s="22">
        <f t="shared" si="77"/>
        <v>0</v>
      </c>
      <c r="D194" s="22">
        <f t="shared" ref="D194:K194" si="79">+D195</f>
        <v>0</v>
      </c>
      <c r="E194" s="22">
        <f t="shared" si="79"/>
        <v>0</v>
      </c>
      <c r="F194" s="22">
        <f t="shared" si="79"/>
        <v>0</v>
      </c>
      <c r="G194" s="22">
        <f t="shared" si="79"/>
        <v>0</v>
      </c>
      <c r="H194" s="22">
        <f t="shared" si="79"/>
        <v>0</v>
      </c>
      <c r="I194" s="22">
        <f t="shared" si="79"/>
        <v>0</v>
      </c>
      <c r="J194" s="22">
        <f t="shared" si="79"/>
        <v>0</v>
      </c>
      <c r="K194" s="22">
        <f t="shared" si="79"/>
        <v>0</v>
      </c>
      <c r="L194" s="23" t="str">
        <f t="shared" si="78"/>
        <v/>
      </c>
      <c r="N194" s="31"/>
      <c r="O194" s="35"/>
    </row>
    <row r="195" spans="1:15">
      <c r="A195" s="21" t="s">
        <v>20</v>
      </c>
      <c r="B195" s="22">
        <f t="shared" si="77"/>
        <v>0</v>
      </c>
      <c r="C195" s="22">
        <f t="shared" si="77"/>
        <v>0</v>
      </c>
      <c r="D195" s="22">
        <f t="shared" ref="D195:K195" si="80">+D196+D199+D200+D203</f>
        <v>0</v>
      </c>
      <c r="E195" s="22">
        <f t="shared" si="80"/>
        <v>0</v>
      </c>
      <c r="F195" s="22">
        <f t="shared" si="80"/>
        <v>0</v>
      </c>
      <c r="G195" s="22">
        <f t="shared" si="80"/>
        <v>0</v>
      </c>
      <c r="H195" s="22">
        <f t="shared" si="80"/>
        <v>0</v>
      </c>
      <c r="I195" s="22">
        <f t="shared" si="80"/>
        <v>0</v>
      </c>
      <c r="J195" s="22">
        <f t="shared" si="80"/>
        <v>0</v>
      </c>
      <c r="K195" s="22">
        <f t="shared" si="80"/>
        <v>0</v>
      </c>
      <c r="L195" s="23" t="str">
        <f t="shared" si="78"/>
        <v/>
      </c>
      <c r="N195" s="31"/>
      <c r="O195" s="35"/>
    </row>
    <row r="196" spans="1:15">
      <c r="A196" s="21" t="s">
        <v>21</v>
      </c>
      <c r="B196" s="22">
        <f t="shared" si="77"/>
        <v>0</v>
      </c>
      <c r="C196" s="22">
        <f t="shared" si="77"/>
        <v>0</v>
      </c>
      <c r="D196" s="22">
        <f t="shared" ref="D196:K196" si="81">+D197+D198</f>
        <v>0</v>
      </c>
      <c r="E196" s="22">
        <f t="shared" si="81"/>
        <v>0</v>
      </c>
      <c r="F196" s="22">
        <f t="shared" si="81"/>
        <v>0</v>
      </c>
      <c r="G196" s="22">
        <f t="shared" si="81"/>
        <v>0</v>
      </c>
      <c r="H196" s="22">
        <f t="shared" si="81"/>
        <v>0</v>
      </c>
      <c r="I196" s="22">
        <f t="shared" si="81"/>
        <v>0</v>
      </c>
      <c r="J196" s="22">
        <f t="shared" si="81"/>
        <v>0</v>
      </c>
      <c r="K196" s="22">
        <f t="shared" si="81"/>
        <v>0</v>
      </c>
      <c r="L196" s="23" t="str">
        <f t="shared" si="78"/>
        <v/>
      </c>
      <c r="N196" s="31"/>
      <c r="O196" s="35"/>
    </row>
    <row r="197" spans="1:15">
      <c r="A197" s="24" t="s">
        <v>22</v>
      </c>
      <c r="B197" s="25">
        <f t="shared" si="77"/>
        <v>0</v>
      </c>
      <c r="C197" s="25">
        <f t="shared" si="77"/>
        <v>0</v>
      </c>
      <c r="D197" s="25"/>
      <c r="E197" s="25"/>
      <c r="F197" s="25"/>
      <c r="G197" s="25"/>
      <c r="H197" s="25"/>
      <c r="I197" s="25"/>
      <c r="J197" s="25"/>
      <c r="K197" s="25"/>
      <c r="L197" s="37" t="str">
        <f t="shared" si="78"/>
        <v/>
      </c>
      <c r="N197" s="31"/>
      <c r="O197" s="35"/>
    </row>
    <row r="198" spans="1:15">
      <c r="A198" s="26" t="s">
        <v>23</v>
      </c>
      <c r="B198" s="25">
        <f t="shared" si="77"/>
        <v>0</v>
      </c>
      <c r="C198" s="25">
        <f t="shared" si="77"/>
        <v>0</v>
      </c>
      <c r="D198" s="27"/>
      <c r="E198" s="27"/>
      <c r="F198" s="27"/>
      <c r="G198" s="27"/>
      <c r="H198" s="27"/>
      <c r="I198" s="27"/>
      <c r="J198" s="27"/>
      <c r="K198" s="27"/>
      <c r="L198" s="37" t="str">
        <f t="shared" si="78"/>
        <v/>
      </c>
      <c r="N198" s="31"/>
      <c r="O198" s="35"/>
    </row>
    <row r="199" spans="1:15">
      <c r="A199" s="24" t="s">
        <v>141</v>
      </c>
      <c r="B199" s="25">
        <f t="shared" si="77"/>
        <v>0</v>
      </c>
      <c r="C199" s="25">
        <f t="shared" si="77"/>
        <v>0</v>
      </c>
      <c r="D199" s="25">
        <f>+VALUE(FIXED(N199*0.24/1000000,5)*1000000)</f>
        <v>0</v>
      </c>
      <c r="E199" s="25"/>
      <c r="F199" s="25">
        <f>+D199</f>
        <v>0</v>
      </c>
      <c r="G199" s="25"/>
      <c r="H199" s="25">
        <f>+(N199-D199-F199)/2</f>
        <v>0</v>
      </c>
      <c r="I199" s="25"/>
      <c r="J199" s="25">
        <f>+N199-H199-F199-D199</f>
        <v>0</v>
      </c>
      <c r="K199" s="25"/>
      <c r="L199" s="37" t="str">
        <f t="shared" si="78"/>
        <v/>
      </c>
      <c r="N199" s="31"/>
      <c r="O199" s="35"/>
    </row>
    <row r="200" spans="1:15">
      <c r="A200" s="21" t="s">
        <v>24</v>
      </c>
      <c r="B200" s="22">
        <f t="shared" si="77"/>
        <v>0</v>
      </c>
      <c r="C200" s="22">
        <f t="shared" si="77"/>
        <v>0</v>
      </c>
      <c r="D200" s="22">
        <f t="shared" ref="D200:K200" si="82">+D201+D202</f>
        <v>0</v>
      </c>
      <c r="E200" s="22">
        <f t="shared" si="82"/>
        <v>0</v>
      </c>
      <c r="F200" s="22">
        <f t="shared" si="82"/>
        <v>0</v>
      </c>
      <c r="G200" s="22">
        <f t="shared" si="82"/>
        <v>0</v>
      </c>
      <c r="H200" s="22">
        <f t="shared" si="82"/>
        <v>0</v>
      </c>
      <c r="I200" s="22">
        <f t="shared" si="82"/>
        <v>0</v>
      </c>
      <c r="J200" s="22">
        <f t="shared" si="82"/>
        <v>0</v>
      </c>
      <c r="K200" s="22">
        <f t="shared" si="82"/>
        <v>0</v>
      </c>
      <c r="L200" s="23" t="str">
        <f t="shared" si="78"/>
        <v/>
      </c>
      <c r="N200" s="31"/>
      <c r="O200" s="35"/>
    </row>
    <row r="201" spans="1:15">
      <c r="A201" s="28" t="s">
        <v>25</v>
      </c>
      <c r="B201" s="25">
        <f t="shared" si="77"/>
        <v>0</v>
      </c>
      <c r="C201" s="25">
        <f t="shared" si="77"/>
        <v>0</v>
      </c>
      <c r="D201" s="25"/>
      <c r="E201" s="25"/>
      <c r="F201" s="25"/>
      <c r="G201" s="25"/>
      <c r="H201" s="25">
        <f>+N201</f>
        <v>0</v>
      </c>
      <c r="I201" s="25"/>
      <c r="J201" s="25"/>
      <c r="K201" s="27"/>
      <c r="L201" s="37" t="str">
        <f t="shared" si="78"/>
        <v/>
      </c>
      <c r="N201" s="31"/>
      <c r="O201" s="35"/>
    </row>
    <row r="202" spans="1:15">
      <c r="A202" s="28" t="s">
        <v>26</v>
      </c>
      <c r="B202" s="25">
        <f t="shared" si="77"/>
        <v>0</v>
      </c>
      <c r="C202" s="25">
        <f t="shared" si="77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8"/>
        <v/>
      </c>
      <c r="N202" s="31"/>
      <c r="O202" s="35"/>
    </row>
    <row r="203" spans="1:15">
      <c r="A203" s="21" t="s">
        <v>27</v>
      </c>
      <c r="B203" s="22">
        <f t="shared" si="77"/>
        <v>0</v>
      </c>
      <c r="C203" s="22">
        <f t="shared" si="77"/>
        <v>0</v>
      </c>
      <c r="D203" s="22">
        <f t="shared" ref="D203:K203" si="83">SUM(D204:D206)</f>
        <v>0</v>
      </c>
      <c r="E203" s="22">
        <f t="shared" si="83"/>
        <v>0</v>
      </c>
      <c r="F203" s="22">
        <f t="shared" si="83"/>
        <v>0</v>
      </c>
      <c r="G203" s="22">
        <f t="shared" si="83"/>
        <v>0</v>
      </c>
      <c r="H203" s="22">
        <f t="shared" si="83"/>
        <v>0</v>
      </c>
      <c r="I203" s="22">
        <f t="shared" si="83"/>
        <v>0</v>
      </c>
      <c r="J203" s="22">
        <f t="shared" si="83"/>
        <v>0</v>
      </c>
      <c r="K203" s="22">
        <f t="shared" si="83"/>
        <v>0</v>
      </c>
      <c r="L203" s="23" t="str">
        <f t="shared" si="78"/>
        <v/>
      </c>
      <c r="N203" s="31"/>
      <c r="O203" s="35"/>
    </row>
    <row r="204" spans="1:15">
      <c r="A204" s="28" t="s">
        <v>28</v>
      </c>
      <c r="B204" s="25">
        <f t="shared" si="77"/>
        <v>0</v>
      </c>
      <c r="C204" s="25">
        <f t="shared" si="77"/>
        <v>0</v>
      </c>
      <c r="D204" s="25"/>
      <c r="E204" s="25"/>
      <c r="F204" s="25"/>
      <c r="G204" s="25"/>
      <c r="H204" s="25"/>
      <c r="I204" s="25"/>
      <c r="J204" s="25"/>
      <c r="K204" s="25"/>
      <c r="L204" s="37" t="str">
        <f t="shared" si="78"/>
        <v/>
      </c>
      <c r="N204" s="31"/>
      <c r="O204" s="35"/>
    </row>
    <row r="205" spans="1:15">
      <c r="A205" s="28" t="s">
        <v>29</v>
      </c>
      <c r="B205" s="25">
        <f t="shared" si="77"/>
        <v>0</v>
      </c>
      <c r="C205" s="25">
        <f t="shared" si="77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8"/>
        <v/>
      </c>
      <c r="N205" s="31"/>
      <c r="O205" s="35"/>
    </row>
    <row r="206" spans="1:15" ht="19.5" thickBot="1">
      <c r="A206" s="28" t="s">
        <v>30</v>
      </c>
      <c r="B206" s="25">
        <f t="shared" si="77"/>
        <v>0</v>
      </c>
      <c r="C206" s="25">
        <f t="shared" si="77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8"/>
        <v/>
      </c>
      <c r="N206" s="31"/>
      <c r="O206" s="35"/>
    </row>
    <row r="207" spans="1:15">
      <c r="A207" s="29" t="s">
        <v>32</v>
      </c>
      <c r="B207" s="30">
        <f>+B195+B190</f>
        <v>0</v>
      </c>
      <c r="C207" s="30">
        <f>+C195+C190</f>
        <v>0</v>
      </c>
      <c r="D207" s="30">
        <f>+D195+D190</f>
        <v>0</v>
      </c>
      <c r="E207" s="30">
        <f t="shared" ref="E207:K207" si="84">+E195+E190</f>
        <v>0</v>
      </c>
      <c r="F207" s="30">
        <f t="shared" si="84"/>
        <v>0</v>
      </c>
      <c r="G207" s="30">
        <f t="shared" si="84"/>
        <v>0</v>
      </c>
      <c r="H207" s="30">
        <f t="shared" si="84"/>
        <v>0</v>
      </c>
      <c r="I207" s="30">
        <f t="shared" si="84"/>
        <v>0</v>
      </c>
      <c r="J207" s="30">
        <f t="shared" si="84"/>
        <v>0</v>
      </c>
      <c r="K207" s="30">
        <f t="shared" si="84"/>
        <v>0</v>
      </c>
      <c r="L207" s="39" t="str">
        <f t="shared" si="78"/>
        <v/>
      </c>
      <c r="N207" s="31"/>
      <c r="O207" s="35"/>
    </row>
    <row r="208" spans="1:15">
      <c r="O208" s="35"/>
    </row>
  </sheetData>
  <mergeCells count="91"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  <mergeCell ref="J9:K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39:K3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69:K6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99:K99"/>
    <mergeCell ref="K150:L150"/>
    <mergeCell ref="A151:L151"/>
    <mergeCell ref="K152:L152"/>
    <mergeCell ref="A153:D153"/>
    <mergeCell ref="E153:L153"/>
    <mergeCell ref="A154:D154"/>
    <mergeCell ref="E154:G154"/>
    <mergeCell ref="E155:G155"/>
    <mergeCell ref="B158:C158"/>
    <mergeCell ref="D158:E158"/>
    <mergeCell ref="F158:G158"/>
    <mergeCell ref="H158:I158"/>
    <mergeCell ref="J158:K158"/>
    <mergeCell ref="K180:L180"/>
    <mergeCell ref="A181:L181"/>
    <mergeCell ref="K182:L182"/>
    <mergeCell ref="A183:D183"/>
    <mergeCell ref="E183:L183"/>
    <mergeCell ref="A184:D184"/>
    <mergeCell ref="E184:G184"/>
    <mergeCell ref="E185:G185"/>
    <mergeCell ref="B188:C188"/>
    <mergeCell ref="D188:E188"/>
    <mergeCell ref="F188:G188"/>
    <mergeCell ref="J188:K188"/>
    <mergeCell ref="H188:I188"/>
    <mergeCell ref="K121:L121"/>
    <mergeCell ref="A122:L122"/>
    <mergeCell ref="K123:L123"/>
    <mergeCell ref="A124:D124"/>
    <mergeCell ref="E124:L124"/>
    <mergeCell ref="H129:I129"/>
    <mergeCell ref="J129:K129"/>
    <mergeCell ref="A125:D125"/>
    <mergeCell ref="E125:G125"/>
    <mergeCell ref="E126:G126"/>
    <mergeCell ref="B129:C129"/>
    <mergeCell ref="D129:E129"/>
    <mergeCell ref="F129:G129"/>
  </mergeCells>
  <phoneticPr fontId="5" type="noConversion"/>
  <pageMargins left="0.51181102362204722" right="0.15748031496062992" top="0" bottom="0" header="0.19685039370078741" footer="0.19685039370078741"/>
  <pageSetup paperSize="9" scale="95" orientation="landscape" r:id="rId1"/>
  <headerFooter alignWithMargins="0">
    <oddHeader>&amp;R&amp;P</oddHeader>
  </headerFooter>
  <rowBreaks count="6" manualBreakCount="6">
    <brk id="30" max="11" man="1"/>
    <brk id="60" max="11" man="1"/>
    <brk id="90" max="11" man="1"/>
    <brk id="120" max="16383" man="1"/>
    <brk id="149" max="11" man="1"/>
    <brk id="179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8"/>
  <sheetViews>
    <sheetView topLeftCell="A157" workbookViewId="0"/>
  </sheetViews>
  <sheetFormatPr defaultRowHeight="18.7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133</v>
      </c>
      <c r="B5" s="160"/>
      <c r="C5" s="160"/>
      <c r="D5" s="161"/>
      <c r="E5" s="176" t="s">
        <v>3</v>
      </c>
      <c r="F5" s="176"/>
      <c r="G5" s="176"/>
      <c r="H5" s="146"/>
      <c r="I5" s="146"/>
      <c r="J5" s="146"/>
      <c r="K5" s="146"/>
      <c r="L5" s="5"/>
    </row>
    <row r="6" spans="1:12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tr">
        <f>+A5</f>
        <v>หน่วยงาน : วิทยาลัยนานาชาติ</v>
      </c>
      <c r="B35" s="160"/>
      <c r="C35" s="160"/>
      <c r="D35" s="161"/>
      <c r="E35" s="176" t="s">
        <v>3</v>
      </c>
      <c r="F35" s="176"/>
      <c r="G35" s="176"/>
      <c r="H35" s="146"/>
      <c r="I35" s="146"/>
      <c r="J35" s="146"/>
      <c r="K35" s="146"/>
      <c r="L35" s="5"/>
    </row>
    <row r="36" spans="1:12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tr">
        <f>+A35</f>
        <v>หน่วยงาน : วิทยาลัยนานาชาติ</v>
      </c>
      <c r="B65" s="160"/>
      <c r="C65" s="160"/>
      <c r="D65" s="161"/>
      <c r="E65" s="176" t="s">
        <v>3</v>
      </c>
      <c r="F65" s="176"/>
      <c r="G65" s="176"/>
      <c r="H65" s="146"/>
      <c r="I65" s="146"/>
      <c r="J65" s="146"/>
      <c r="K65" s="146"/>
      <c r="L65" s="5"/>
    </row>
    <row r="66" spans="1:12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tr">
        <f>+A65</f>
        <v>หน่วยงาน : วิทยาลัยนานาชาติ</v>
      </c>
      <c r="B95" s="160"/>
      <c r="C95" s="160"/>
      <c r="D95" s="161"/>
      <c r="E95" s="176" t="s">
        <v>3</v>
      </c>
      <c r="F95" s="176"/>
      <c r="G95" s="176"/>
      <c r="H95" s="146"/>
      <c r="I95" s="146"/>
      <c r="J95" s="146"/>
      <c r="K95" s="146"/>
      <c r="L95" s="5"/>
    </row>
    <row r="96" spans="1:12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>
      <c r="A104" s="24" t="s">
        <v>140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>
      <c r="A110" s="24" t="s">
        <v>141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tr">
        <f>+A94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tr">
        <f>+A95</f>
        <v>หน่วยงาน : วิทยาลัยนานาชาติ</v>
      </c>
      <c r="B125" s="160"/>
      <c r="C125" s="160"/>
      <c r="D125" s="161"/>
      <c r="E125" s="176" t="s">
        <v>3</v>
      </c>
      <c r="F125" s="176"/>
      <c r="G125" s="176"/>
      <c r="H125" s="146"/>
      <c r="I125" s="146"/>
      <c r="J125" s="146"/>
      <c r="K125" s="146"/>
      <c r="L125" s="5"/>
    </row>
    <row r="126" spans="1:12">
      <c r="A126" s="6" t="s">
        <v>113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2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>
      <c r="A134" s="24" t="s">
        <v>140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>
      <c r="A140" s="24" t="s">
        <v>141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19.5" thickBot="1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</row>
    <row r="152" spans="1:12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</row>
    <row r="153" spans="1:1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</row>
    <row r="154" spans="1:12">
      <c r="A154" s="156" t="str">
        <f>+A64</f>
        <v>แผนงาน : จัดการศึกษาระดับอุดมศึกษา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</row>
    <row r="155" spans="1:12">
      <c r="A155" s="159" t="str">
        <f>+A95</f>
        <v>หน่วยงาน : วิทยาลัยนานาชาติ</v>
      </c>
      <c r="B155" s="160"/>
      <c r="C155" s="160"/>
      <c r="D155" s="161"/>
      <c r="E155" s="176" t="s">
        <v>3</v>
      </c>
      <c r="F155" s="176"/>
      <c r="G155" s="176"/>
      <c r="H155" s="146"/>
      <c r="I155" s="146"/>
      <c r="J155" s="146"/>
      <c r="K155" s="146"/>
      <c r="L155" s="5"/>
    </row>
    <row r="156" spans="1:12">
      <c r="A156" s="6" t="s">
        <v>41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</row>
    <row r="157" spans="1:12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</row>
    <row r="160" spans="1:12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>
      <c r="A164" s="24" t="s">
        <v>140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>
      <c r="A170" s="24" t="s">
        <v>141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>
      <c r="A175" s="141" t="s">
        <v>117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19.5" thickBot="1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</row>
    <row r="182" spans="1:12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</row>
    <row r="183" spans="1:1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</row>
    <row r="184" spans="1:12">
      <c r="A184" s="156" t="str">
        <f>+A154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</row>
    <row r="185" spans="1:12">
      <c r="A185" s="159" t="str">
        <f>+A155</f>
        <v>หน่วยงาน : วิทยาลัยนานาชาติ</v>
      </c>
      <c r="B185" s="160"/>
      <c r="C185" s="160"/>
      <c r="D185" s="161"/>
      <c r="E185" s="176" t="s">
        <v>3</v>
      </c>
      <c r="F185" s="176"/>
      <c r="G185" s="176"/>
      <c r="H185" s="146"/>
      <c r="I185" s="146"/>
      <c r="J185" s="146"/>
      <c r="K185" s="146"/>
      <c r="L185" s="5"/>
    </row>
    <row r="186" spans="1:12">
      <c r="A186" s="6" t="s">
        <v>39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</row>
    <row r="187" spans="1:12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</row>
    <row r="190" spans="1:12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>
      <c r="A194" s="24" t="s">
        <v>140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>
      <c r="A200" s="24" t="s">
        <v>141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19.5" thickBot="1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32" header="0.31496062992125984" footer="0.31496062992125984"/>
  <pageSetup paperSize="9" scale="86" fitToHeight="7" orientation="landscape" r:id="rId1"/>
  <rowBreaks count="4" manualBreakCount="4">
    <brk id="29" max="16383" man="1"/>
    <brk id="59" max="11" man="1"/>
    <brk id="150" max="11" man="1"/>
    <brk id="178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8"/>
  <sheetViews>
    <sheetView workbookViewId="0"/>
  </sheetViews>
  <sheetFormatPr defaultRowHeight="18.75"/>
  <cols>
    <col min="1" max="1" width="32.5703125" customWidth="1"/>
    <col min="2" max="2" width="13.7109375" customWidth="1"/>
    <col min="3" max="3" width="13.28515625" customWidth="1"/>
    <col min="4" max="4" width="12.42578125" customWidth="1"/>
    <col min="5" max="5" width="12.28515625" customWidth="1"/>
    <col min="6" max="6" width="11.7109375" customWidth="1"/>
    <col min="7" max="7" width="12.28515625" customWidth="1"/>
    <col min="8" max="8" width="11.7109375" customWidth="1"/>
    <col min="9" max="9" width="12.140625" bestFit="1" customWidth="1"/>
    <col min="10" max="10" width="11.7109375" customWidth="1"/>
    <col min="11" max="11" width="11.140625" customWidth="1"/>
    <col min="12" max="12" width="8" customWidth="1"/>
  </cols>
  <sheetData>
    <row r="1" spans="1:12">
      <c r="A1" s="1"/>
      <c r="B1" s="1"/>
      <c r="C1" s="1"/>
      <c r="D1" s="1"/>
      <c r="E1" s="1"/>
      <c r="F1" s="1"/>
      <c r="G1" s="1"/>
      <c r="H1" s="1"/>
      <c r="I1" s="1"/>
      <c r="J1" s="2"/>
      <c r="K1" s="153" t="s">
        <v>0</v>
      </c>
      <c r="L1" s="153"/>
    </row>
    <row r="2" spans="1:12">
      <c r="A2" s="154" t="s">
        <v>142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>
      <c r="A3" s="3"/>
      <c r="B3" s="3"/>
      <c r="C3" s="3"/>
      <c r="D3" s="3"/>
      <c r="E3" s="3"/>
      <c r="F3" s="3"/>
      <c r="G3" s="3"/>
      <c r="H3" s="3"/>
      <c r="I3" s="3"/>
      <c r="J3" s="3"/>
      <c r="K3" s="155" t="s">
        <v>1</v>
      </c>
      <c r="L3" s="155"/>
    </row>
    <row r="4" spans="1:12">
      <c r="A4" s="156"/>
      <c r="B4" s="156"/>
      <c r="C4" s="156"/>
      <c r="D4" s="156"/>
      <c r="E4" s="157" t="s">
        <v>2</v>
      </c>
      <c r="F4" s="157"/>
      <c r="G4" s="157"/>
      <c r="H4" s="157"/>
      <c r="I4" s="157"/>
      <c r="J4" s="157"/>
      <c r="K4" s="157"/>
      <c r="L4" s="158"/>
    </row>
    <row r="5" spans="1:12">
      <c r="A5" s="159" t="s">
        <v>134</v>
      </c>
      <c r="B5" s="160"/>
      <c r="C5" s="160"/>
      <c r="D5" s="161"/>
      <c r="E5" s="176" t="s">
        <v>3</v>
      </c>
      <c r="F5" s="176"/>
      <c r="G5" s="176"/>
      <c r="H5" s="146"/>
      <c r="I5" s="146"/>
      <c r="J5" s="146"/>
      <c r="K5" s="146"/>
      <c r="L5" s="5"/>
    </row>
    <row r="6" spans="1:12">
      <c r="A6" s="6"/>
      <c r="B6" s="7"/>
      <c r="C6" s="7"/>
      <c r="D6" s="8"/>
      <c r="E6" s="177" t="s">
        <v>4</v>
      </c>
      <c r="F6" s="177"/>
      <c r="G6" s="177"/>
      <c r="H6" s="9"/>
      <c r="I6" s="9"/>
      <c r="J6" s="9"/>
      <c r="K6" s="9"/>
      <c r="L6" s="10"/>
    </row>
    <row r="7" spans="1:12">
      <c r="A7" s="11"/>
      <c r="B7" s="12"/>
      <c r="C7" s="12"/>
      <c r="D7" s="12"/>
      <c r="E7" s="13"/>
      <c r="F7" s="13"/>
      <c r="G7" s="13"/>
      <c r="H7" s="14"/>
      <c r="I7" s="14"/>
      <c r="J7" s="14"/>
      <c r="K7" s="14"/>
      <c r="L7" s="15"/>
    </row>
    <row r="8" spans="1:12">
      <c r="A8" s="7" t="s">
        <v>5</v>
      </c>
      <c r="B8" s="7"/>
      <c r="C8" s="7"/>
      <c r="D8" s="7"/>
      <c r="E8" s="9"/>
      <c r="F8" s="9"/>
      <c r="G8" s="9"/>
      <c r="H8" s="9"/>
      <c r="I8" s="9"/>
      <c r="J8" s="9"/>
      <c r="K8" s="9"/>
      <c r="L8" s="9"/>
    </row>
    <row r="9" spans="1:12">
      <c r="A9" s="16" t="s">
        <v>6</v>
      </c>
      <c r="B9" s="151" t="s">
        <v>7</v>
      </c>
      <c r="C9" s="152"/>
      <c r="D9" s="151" t="s">
        <v>8</v>
      </c>
      <c r="E9" s="152"/>
      <c r="F9" s="151" t="s">
        <v>9</v>
      </c>
      <c r="G9" s="152"/>
      <c r="H9" s="151" t="s">
        <v>10</v>
      </c>
      <c r="I9" s="152"/>
      <c r="J9" s="151" t="s">
        <v>11</v>
      </c>
      <c r="K9" s="152"/>
      <c r="L9" s="17" t="s">
        <v>12</v>
      </c>
    </row>
    <row r="10" spans="1:12">
      <c r="A10" s="18"/>
      <c r="B10" s="19" t="s">
        <v>13</v>
      </c>
      <c r="C10" s="19" t="s">
        <v>14</v>
      </c>
      <c r="D10" s="19" t="s">
        <v>13</v>
      </c>
      <c r="E10" s="19" t="s">
        <v>14</v>
      </c>
      <c r="F10" s="19" t="s">
        <v>13</v>
      </c>
      <c r="G10" s="19" t="s">
        <v>14</v>
      </c>
      <c r="H10" s="19" t="s">
        <v>13</v>
      </c>
      <c r="I10" s="19" t="s">
        <v>14</v>
      </c>
      <c r="J10" s="19" t="s">
        <v>13</v>
      </c>
      <c r="K10" s="19" t="s">
        <v>14</v>
      </c>
      <c r="L10" s="20" t="s">
        <v>15</v>
      </c>
    </row>
    <row r="11" spans="1:12">
      <c r="A11" s="21" t="s">
        <v>16</v>
      </c>
      <c r="B11" s="22">
        <f t="shared" ref="B11:C28" si="0">+D11+F11+H11+J11</f>
        <v>0</v>
      </c>
      <c r="C11" s="22">
        <f t="shared" si="0"/>
        <v>0</v>
      </c>
      <c r="D11" s="22">
        <f t="shared" ref="D11:K11" si="1">SUM(D12:D14)</f>
        <v>0</v>
      </c>
      <c r="E11" s="22">
        <f t="shared" si="1"/>
        <v>0</v>
      </c>
      <c r="F11" s="22">
        <f t="shared" si="1"/>
        <v>0</v>
      </c>
      <c r="G11" s="22">
        <f t="shared" si="1"/>
        <v>0</v>
      </c>
      <c r="H11" s="22">
        <f t="shared" si="1"/>
        <v>0</v>
      </c>
      <c r="I11" s="22">
        <f t="shared" si="1"/>
        <v>0</v>
      </c>
      <c r="J11" s="22">
        <f t="shared" si="1"/>
        <v>0</v>
      </c>
      <c r="K11" s="22">
        <f t="shared" si="1"/>
        <v>0</v>
      </c>
      <c r="L11" s="23" t="str">
        <f>IF(C11&gt;0,FIXED(C11/B11*100,2),"")</f>
        <v/>
      </c>
    </row>
    <row r="12" spans="1:12">
      <c r="A12" s="24" t="s">
        <v>17</v>
      </c>
      <c r="B12" s="25">
        <f t="shared" si="0"/>
        <v>0</v>
      </c>
      <c r="C12" s="25">
        <f t="shared" si="0"/>
        <v>0</v>
      </c>
      <c r="D12" s="25">
        <f t="shared" ref="D12:K14" si="2">+D42+D72</f>
        <v>0</v>
      </c>
      <c r="E12" s="25">
        <f t="shared" si="2"/>
        <v>0</v>
      </c>
      <c r="F12" s="25">
        <f t="shared" si="2"/>
        <v>0</v>
      </c>
      <c r="G12" s="25">
        <f t="shared" si="2"/>
        <v>0</v>
      </c>
      <c r="H12" s="25">
        <f t="shared" si="2"/>
        <v>0</v>
      </c>
      <c r="I12" s="25">
        <f t="shared" si="2"/>
        <v>0</v>
      </c>
      <c r="J12" s="25">
        <f t="shared" si="2"/>
        <v>0</v>
      </c>
      <c r="K12" s="25">
        <f t="shared" si="2"/>
        <v>0</v>
      </c>
      <c r="L12" s="37" t="str">
        <f t="shared" ref="L12:L29" si="3">IF(C12&gt;0,FIXED(C12/B12*100,2),"")</f>
        <v/>
      </c>
    </row>
    <row r="13" spans="1:12">
      <c r="A13" s="24" t="s">
        <v>18</v>
      </c>
      <c r="B13" s="25">
        <f t="shared" si="0"/>
        <v>0</v>
      </c>
      <c r="C13" s="25">
        <f t="shared" si="0"/>
        <v>0</v>
      </c>
      <c r="D13" s="25">
        <f t="shared" si="2"/>
        <v>0</v>
      </c>
      <c r="E13" s="25">
        <f t="shared" si="2"/>
        <v>0</v>
      </c>
      <c r="F13" s="25">
        <f t="shared" si="2"/>
        <v>0</v>
      </c>
      <c r="G13" s="25">
        <f t="shared" si="2"/>
        <v>0</v>
      </c>
      <c r="H13" s="25">
        <f t="shared" si="2"/>
        <v>0</v>
      </c>
      <c r="I13" s="25">
        <f t="shared" si="2"/>
        <v>0</v>
      </c>
      <c r="J13" s="25">
        <f t="shared" si="2"/>
        <v>0</v>
      </c>
      <c r="K13" s="25">
        <f t="shared" si="2"/>
        <v>0</v>
      </c>
      <c r="L13" s="37" t="str">
        <f t="shared" si="3"/>
        <v/>
      </c>
    </row>
    <row r="14" spans="1:12">
      <c r="A14" s="24" t="s">
        <v>140</v>
      </c>
      <c r="B14" s="25">
        <f t="shared" si="0"/>
        <v>0</v>
      </c>
      <c r="C14" s="25">
        <f t="shared" si="0"/>
        <v>0</v>
      </c>
      <c r="D14" s="25">
        <f t="shared" si="2"/>
        <v>0</v>
      </c>
      <c r="E14" s="25">
        <f t="shared" si="2"/>
        <v>0</v>
      </c>
      <c r="F14" s="25">
        <f t="shared" si="2"/>
        <v>0</v>
      </c>
      <c r="G14" s="25">
        <f t="shared" si="2"/>
        <v>0</v>
      </c>
      <c r="H14" s="25">
        <f t="shared" si="2"/>
        <v>0</v>
      </c>
      <c r="I14" s="25">
        <f t="shared" si="2"/>
        <v>0</v>
      </c>
      <c r="J14" s="25">
        <f t="shared" si="2"/>
        <v>0</v>
      </c>
      <c r="K14" s="25">
        <f t="shared" si="2"/>
        <v>0</v>
      </c>
      <c r="L14" s="37" t="str">
        <f t="shared" si="3"/>
        <v/>
      </c>
    </row>
    <row r="15" spans="1:12">
      <c r="A15" s="21" t="s">
        <v>19</v>
      </c>
      <c r="B15" s="22">
        <f t="shared" si="0"/>
        <v>0</v>
      </c>
      <c r="C15" s="22">
        <f t="shared" si="0"/>
        <v>0</v>
      </c>
      <c r="D15" s="22">
        <f t="shared" ref="D15:K15" si="4">+D16</f>
        <v>0</v>
      </c>
      <c r="E15" s="22">
        <f t="shared" si="4"/>
        <v>0</v>
      </c>
      <c r="F15" s="22">
        <f t="shared" si="4"/>
        <v>0</v>
      </c>
      <c r="G15" s="22">
        <f t="shared" si="4"/>
        <v>0</v>
      </c>
      <c r="H15" s="22">
        <f t="shared" si="4"/>
        <v>0</v>
      </c>
      <c r="I15" s="22">
        <f t="shared" si="4"/>
        <v>0</v>
      </c>
      <c r="J15" s="22">
        <f t="shared" si="4"/>
        <v>0</v>
      </c>
      <c r="K15" s="22">
        <f t="shared" si="4"/>
        <v>0</v>
      </c>
      <c r="L15" s="23" t="str">
        <f t="shared" si="3"/>
        <v/>
      </c>
    </row>
    <row r="16" spans="1:12">
      <c r="A16" s="21" t="s">
        <v>20</v>
      </c>
      <c r="B16" s="22">
        <f t="shared" si="0"/>
        <v>0</v>
      </c>
      <c r="C16" s="22">
        <f t="shared" si="0"/>
        <v>0</v>
      </c>
      <c r="D16" s="22">
        <f t="shared" ref="D16:K16" si="5">+D17+D20+D21+D24</f>
        <v>0</v>
      </c>
      <c r="E16" s="22">
        <f t="shared" si="5"/>
        <v>0</v>
      </c>
      <c r="F16" s="22">
        <f t="shared" si="5"/>
        <v>0</v>
      </c>
      <c r="G16" s="22">
        <f t="shared" si="5"/>
        <v>0</v>
      </c>
      <c r="H16" s="22">
        <f t="shared" si="5"/>
        <v>0</v>
      </c>
      <c r="I16" s="22">
        <f t="shared" si="5"/>
        <v>0</v>
      </c>
      <c r="J16" s="22">
        <f t="shared" si="5"/>
        <v>0</v>
      </c>
      <c r="K16" s="22">
        <f t="shared" si="5"/>
        <v>0</v>
      </c>
      <c r="L16" s="23" t="str">
        <f t="shared" si="3"/>
        <v/>
      </c>
    </row>
    <row r="17" spans="1:12">
      <c r="A17" s="21" t="s">
        <v>21</v>
      </c>
      <c r="B17" s="22">
        <f t="shared" si="0"/>
        <v>0</v>
      </c>
      <c r="C17" s="22">
        <f t="shared" si="0"/>
        <v>0</v>
      </c>
      <c r="D17" s="22">
        <f t="shared" ref="D17:K17" si="6">+D18+D19</f>
        <v>0</v>
      </c>
      <c r="E17" s="22">
        <f t="shared" si="6"/>
        <v>0</v>
      </c>
      <c r="F17" s="22">
        <f t="shared" si="6"/>
        <v>0</v>
      </c>
      <c r="G17" s="22">
        <f t="shared" si="6"/>
        <v>0</v>
      </c>
      <c r="H17" s="22">
        <f t="shared" si="6"/>
        <v>0</v>
      </c>
      <c r="I17" s="22">
        <f t="shared" si="6"/>
        <v>0</v>
      </c>
      <c r="J17" s="22">
        <f t="shared" si="6"/>
        <v>0</v>
      </c>
      <c r="K17" s="22">
        <f t="shared" si="6"/>
        <v>0</v>
      </c>
      <c r="L17" s="23" t="str">
        <f t="shared" si="3"/>
        <v/>
      </c>
    </row>
    <row r="18" spans="1:12">
      <c r="A18" s="24" t="s">
        <v>22</v>
      </c>
      <c r="B18" s="25">
        <f t="shared" si="0"/>
        <v>0</v>
      </c>
      <c r="C18" s="25">
        <f t="shared" si="0"/>
        <v>0</v>
      </c>
      <c r="D18" s="25">
        <f t="shared" ref="D18:K20" si="7">+D48+D78</f>
        <v>0</v>
      </c>
      <c r="E18" s="25">
        <f t="shared" si="7"/>
        <v>0</v>
      </c>
      <c r="F18" s="25">
        <f t="shared" si="7"/>
        <v>0</v>
      </c>
      <c r="G18" s="25">
        <f t="shared" si="7"/>
        <v>0</v>
      </c>
      <c r="H18" s="25">
        <f t="shared" si="7"/>
        <v>0</v>
      </c>
      <c r="I18" s="25">
        <f t="shared" si="7"/>
        <v>0</v>
      </c>
      <c r="J18" s="25">
        <f t="shared" si="7"/>
        <v>0</v>
      </c>
      <c r="K18" s="25">
        <f t="shared" si="7"/>
        <v>0</v>
      </c>
      <c r="L18" s="37" t="str">
        <f t="shared" si="3"/>
        <v/>
      </c>
    </row>
    <row r="19" spans="1:12">
      <c r="A19" s="26" t="s">
        <v>23</v>
      </c>
      <c r="B19" s="25">
        <f t="shared" si="0"/>
        <v>0</v>
      </c>
      <c r="C19" s="25">
        <f t="shared" si="0"/>
        <v>0</v>
      </c>
      <c r="D19" s="25">
        <f t="shared" si="7"/>
        <v>0</v>
      </c>
      <c r="E19" s="25">
        <f t="shared" si="7"/>
        <v>0</v>
      </c>
      <c r="F19" s="25">
        <f t="shared" si="7"/>
        <v>0</v>
      </c>
      <c r="G19" s="25">
        <f t="shared" si="7"/>
        <v>0</v>
      </c>
      <c r="H19" s="25">
        <f t="shared" si="7"/>
        <v>0</v>
      </c>
      <c r="I19" s="25">
        <f t="shared" si="7"/>
        <v>0</v>
      </c>
      <c r="J19" s="25">
        <f t="shared" si="7"/>
        <v>0</v>
      </c>
      <c r="K19" s="25">
        <f t="shared" si="7"/>
        <v>0</v>
      </c>
      <c r="L19" s="37" t="str">
        <f t="shared" si="3"/>
        <v/>
      </c>
    </row>
    <row r="20" spans="1:12">
      <c r="A20" s="24" t="s">
        <v>141</v>
      </c>
      <c r="B20" s="25">
        <f t="shared" si="0"/>
        <v>0</v>
      </c>
      <c r="C20" s="25">
        <f t="shared" si="0"/>
        <v>0</v>
      </c>
      <c r="D20" s="25">
        <f t="shared" si="7"/>
        <v>0</v>
      </c>
      <c r="E20" s="25">
        <f t="shared" si="7"/>
        <v>0</v>
      </c>
      <c r="F20" s="25">
        <f t="shared" si="7"/>
        <v>0</v>
      </c>
      <c r="G20" s="25">
        <f t="shared" si="7"/>
        <v>0</v>
      </c>
      <c r="H20" s="25">
        <f t="shared" si="7"/>
        <v>0</v>
      </c>
      <c r="I20" s="25">
        <f t="shared" si="7"/>
        <v>0</v>
      </c>
      <c r="J20" s="25">
        <f t="shared" si="7"/>
        <v>0</v>
      </c>
      <c r="K20" s="25">
        <f t="shared" si="7"/>
        <v>0</v>
      </c>
      <c r="L20" s="37" t="str">
        <f t="shared" si="3"/>
        <v/>
      </c>
    </row>
    <row r="21" spans="1:12">
      <c r="A21" s="21" t="s">
        <v>24</v>
      </c>
      <c r="B21" s="22">
        <f t="shared" si="0"/>
        <v>0</v>
      </c>
      <c r="C21" s="22">
        <f t="shared" si="0"/>
        <v>0</v>
      </c>
      <c r="D21" s="22">
        <f t="shared" ref="D21:K21" si="8">+D22+D23</f>
        <v>0</v>
      </c>
      <c r="E21" s="22">
        <f t="shared" si="8"/>
        <v>0</v>
      </c>
      <c r="F21" s="22">
        <f t="shared" si="8"/>
        <v>0</v>
      </c>
      <c r="G21" s="22">
        <f t="shared" si="8"/>
        <v>0</v>
      </c>
      <c r="H21" s="22">
        <f t="shared" si="8"/>
        <v>0</v>
      </c>
      <c r="I21" s="22">
        <f t="shared" si="8"/>
        <v>0</v>
      </c>
      <c r="J21" s="22">
        <f t="shared" si="8"/>
        <v>0</v>
      </c>
      <c r="K21" s="22">
        <f t="shared" si="8"/>
        <v>0</v>
      </c>
      <c r="L21" s="23" t="str">
        <f t="shared" si="3"/>
        <v/>
      </c>
    </row>
    <row r="22" spans="1:12">
      <c r="A22" s="28" t="s">
        <v>25</v>
      </c>
      <c r="B22" s="25">
        <f t="shared" si="0"/>
        <v>0</v>
      </c>
      <c r="C22" s="25">
        <f t="shared" si="0"/>
        <v>0</v>
      </c>
      <c r="D22" s="25">
        <f t="shared" ref="D22:K23" si="9">+D52+D82</f>
        <v>0</v>
      </c>
      <c r="E22" s="25">
        <f t="shared" si="9"/>
        <v>0</v>
      </c>
      <c r="F22" s="25">
        <f t="shared" si="9"/>
        <v>0</v>
      </c>
      <c r="G22" s="25">
        <f t="shared" si="9"/>
        <v>0</v>
      </c>
      <c r="H22" s="25">
        <f t="shared" si="9"/>
        <v>0</v>
      </c>
      <c r="I22" s="25">
        <f t="shared" si="9"/>
        <v>0</v>
      </c>
      <c r="J22" s="25">
        <f t="shared" si="9"/>
        <v>0</v>
      </c>
      <c r="K22" s="25">
        <f t="shared" si="9"/>
        <v>0</v>
      </c>
      <c r="L22" s="37" t="str">
        <f t="shared" si="3"/>
        <v/>
      </c>
    </row>
    <row r="23" spans="1:12">
      <c r="A23" s="28" t="s">
        <v>26</v>
      </c>
      <c r="B23" s="25">
        <f t="shared" si="0"/>
        <v>0</v>
      </c>
      <c r="C23" s="25">
        <f t="shared" si="0"/>
        <v>0</v>
      </c>
      <c r="D23" s="25">
        <f t="shared" si="9"/>
        <v>0</v>
      </c>
      <c r="E23" s="25">
        <f t="shared" si="9"/>
        <v>0</v>
      </c>
      <c r="F23" s="25">
        <f t="shared" si="9"/>
        <v>0</v>
      </c>
      <c r="G23" s="25">
        <f t="shared" si="9"/>
        <v>0</v>
      </c>
      <c r="H23" s="25">
        <f t="shared" si="9"/>
        <v>0</v>
      </c>
      <c r="I23" s="25">
        <f t="shared" si="9"/>
        <v>0</v>
      </c>
      <c r="J23" s="25">
        <f t="shared" si="9"/>
        <v>0</v>
      </c>
      <c r="K23" s="25">
        <f t="shared" si="9"/>
        <v>0</v>
      </c>
      <c r="L23" s="37" t="str">
        <f t="shared" si="3"/>
        <v/>
      </c>
    </row>
    <row r="24" spans="1:12">
      <c r="A24" s="21" t="s">
        <v>27</v>
      </c>
      <c r="B24" s="22">
        <f t="shared" si="0"/>
        <v>0</v>
      </c>
      <c r="C24" s="22">
        <f t="shared" si="0"/>
        <v>0</v>
      </c>
      <c r="D24" s="22">
        <f t="shared" ref="D24:K24" si="10">SUM(D25:D28)</f>
        <v>0</v>
      </c>
      <c r="E24" s="22">
        <f t="shared" si="10"/>
        <v>0</v>
      </c>
      <c r="F24" s="22">
        <f t="shared" si="10"/>
        <v>0</v>
      </c>
      <c r="G24" s="22">
        <f t="shared" si="10"/>
        <v>0</v>
      </c>
      <c r="H24" s="22">
        <f t="shared" si="10"/>
        <v>0</v>
      </c>
      <c r="I24" s="22">
        <f t="shared" si="10"/>
        <v>0</v>
      </c>
      <c r="J24" s="22">
        <f t="shared" si="10"/>
        <v>0</v>
      </c>
      <c r="K24" s="22">
        <f t="shared" si="10"/>
        <v>0</v>
      </c>
      <c r="L24" s="23" t="str">
        <f t="shared" si="3"/>
        <v/>
      </c>
    </row>
    <row r="25" spans="1:12">
      <c r="A25" s="28" t="str">
        <f>+A175</f>
        <v xml:space="preserve">     2.4.1  ......................................</v>
      </c>
      <c r="B25" s="25">
        <f t="shared" si="0"/>
        <v>0</v>
      </c>
      <c r="C25" s="25">
        <f t="shared" si="0"/>
        <v>0</v>
      </c>
      <c r="D25" s="25">
        <f t="shared" ref="D25:K28" si="11">+D55+D85</f>
        <v>0</v>
      </c>
      <c r="E25" s="25">
        <f t="shared" si="11"/>
        <v>0</v>
      </c>
      <c r="F25" s="25">
        <f t="shared" si="11"/>
        <v>0</v>
      </c>
      <c r="G25" s="25">
        <f t="shared" si="11"/>
        <v>0</v>
      </c>
      <c r="H25" s="25">
        <f t="shared" si="11"/>
        <v>0</v>
      </c>
      <c r="I25" s="25">
        <f t="shared" si="11"/>
        <v>0</v>
      </c>
      <c r="J25" s="25">
        <f t="shared" si="11"/>
        <v>0</v>
      </c>
      <c r="K25" s="25">
        <f t="shared" si="11"/>
        <v>0</v>
      </c>
      <c r="L25" s="37" t="str">
        <f t="shared" si="3"/>
        <v/>
      </c>
    </row>
    <row r="26" spans="1:12">
      <c r="A26" s="126" t="s">
        <v>29</v>
      </c>
      <c r="B26" s="25">
        <f t="shared" si="0"/>
        <v>0</v>
      </c>
      <c r="C26" s="25">
        <f t="shared" si="0"/>
        <v>0</v>
      </c>
      <c r="D26" s="25">
        <f t="shared" si="11"/>
        <v>0</v>
      </c>
      <c r="E26" s="25">
        <f t="shared" si="11"/>
        <v>0</v>
      </c>
      <c r="F26" s="25">
        <f t="shared" si="11"/>
        <v>0</v>
      </c>
      <c r="G26" s="25">
        <f t="shared" si="11"/>
        <v>0</v>
      </c>
      <c r="H26" s="25">
        <f t="shared" si="11"/>
        <v>0</v>
      </c>
      <c r="I26" s="25">
        <f t="shared" si="11"/>
        <v>0</v>
      </c>
      <c r="J26" s="25">
        <f t="shared" si="11"/>
        <v>0</v>
      </c>
      <c r="K26" s="25">
        <f t="shared" si="11"/>
        <v>0</v>
      </c>
      <c r="L26" s="37" t="str">
        <f t="shared" si="3"/>
        <v/>
      </c>
    </row>
    <row r="27" spans="1:12">
      <c r="A27" s="28" t="s">
        <v>30</v>
      </c>
      <c r="B27" s="25">
        <f t="shared" si="0"/>
        <v>0</v>
      </c>
      <c r="C27" s="25">
        <f t="shared" si="0"/>
        <v>0</v>
      </c>
      <c r="D27" s="25">
        <f t="shared" si="11"/>
        <v>0</v>
      </c>
      <c r="E27" s="25">
        <f t="shared" si="11"/>
        <v>0</v>
      </c>
      <c r="F27" s="25">
        <f t="shared" si="11"/>
        <v>0</v>
      </c>
      <c r="G27" s="25">
        <f t="shared" si="11"/>
        <v>0</v>
      </c>
      <c r="H27" s="25">
        <f t="shared" si="11"/>
        <v>0</v>
      </c>
      <c r="I27" s="25">
        <f t="shared" si="11"/>
        <v>0</v>
      </c>
      <c r="J27" s="25">
        <f t="shared" si="11"/>
        <v>0</v>
      </c>
      <c r="K27" s="25">
        <f t="shared" si="11"/>
        <v>0</v>
      </c>
      <c r="L27" s="37" t="str">
        <f t="shared" si="3"/>
        <v/>
      </c>
    </row>
    <row r="28" spans="1:12" ht="19.5" thickBot="1">
      <c r="A28" s="28" t="s">
        <v>31</v>
      </c>
      <c r="B28" s="25">
        <f t="shared" si="0"/>
        <v>0</v>
      </c>
      <c r="C28" s="25">
        <f t="shared" si="0"/>
        <v>0</v>
      </c>
      <c r="D28" s="25">
        <f t="shared" si="11"/>
        <v>0</v>
      </c>
      <c r="E28" s="25">
        <f t="shared" si="11"/>
        <v>0</v>
      </c>
      <c r="F28" s="25">
        <f t="shared" si="11"/>
        <v>0</v>
      </c>
      <c r="G28" s="25">
        <f t="shared" si="11"/>
        <v>0</v>
      </c>
      <c r="H28" s="25">
        <f t="shared" si="11"/>
        <v>0</v>
      </c>
      <c r="I28" s="25">
        <f t="shared" si="11"/>
        <v>0</v>
      </c>
      <c r="J28" s="25">
        <f t="shared" si="11"/>
        <v>0</v>
      </c>
      <c r="K28" s="25">
        <f t="shared" si="11"/>
        <v>0</v>
      </c>
      <c r="L28" s="38" t="str">
        <f t="shared" si="3"/>
        <v/>
      </c>
    </row>
    <row r="29" spans="1:12">
      <c r="A29" s="29" t="s">
        <v>32</v>
      </c>
      <c r="B29" s="30">
        <f t="shared" ref="B29:K29" si="12">+B16+B11</f>
        <v>0</v>
      </c>
      <c r="C29" s="30">
        <f t="shared" si="12"/>
        <v>0</v>
      </c>
      <c r="D29" s="30">
        <f t="shared" si="12"/>
        <v>0</v>
      </c>
      <c r="E29" s="30">
        <f t="shared" si="12"/>
        <v>0</v>
      </c>
      <c r="F29" s="30">
        <f t="shared" si="12"/>
        <v>0</v>
      </c>
      <c r="G29" s="30">
        <f t="shared" si="12"/>
        <v>0</v>
      </c>
      <c r="H29" s="30">
        <f t="shared" si="12"/>
        <v>0</v>
      </c>
      <c r="I29" s="30">
        <f t="shared" si="12"/>
        <v>0</v>
      </c>
      <c r="J29" s="30">
        <f t="shared" si="12"/>
        <v>0</v>
      </c>
      <c r="K29" s="30">
        <f t="shared" si="12"/>
        <v>0</v>
      </c>
      <c r="L29" s="39" t="str">
        <f t="shared" si="3"/>
        <v/>
      </c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2"/>
      <c r="K31" s="153" t="s">
        <v>0</v>
      </c>
      <c r="L31" s="153"/>
    </row>
    <row r="32" spans="1:12">
      <c r="A32" s="154" t="s">
        <v>142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155" t="s">
        <v>1</v>
      </c>
      <c r="L33" s="155"/>
    </row>
    <row r="34" spans="1:12">
      <c r="A34" s="156" t="s">
        <v>34</v>
      </c>
      <c r="B34" s="156"/>
      <c r="C34" s="156"/>
      <c r="D34" s="156"/>
      <c r="E34" s="157" t="s">
        <v>2</v>
      </c>
      <c r="F34" s="157"/>
      <c r="G34" s="157"/>
      <c r="H34" s="157"/>
      <c r="I34" s="157"/>
      <c r="J34" s="157"/>
      <c r="K34" s="157"/>
      <c r="L34" s="158"/>
    </row>
    <row r="35" spans="1:12">
      <c r="A35" s="159" t="str">
        <f>+A5</f>
        <v>หน่วยงาน : คณะพัฒนาธุรกิจและอุตสาหกรรม</v>
      </c>
      <c r="B35" s="160"/>
      <c r="C35" s="160"/>
      <c r="D35" s="161"/>
      <c r="E35" s="176" t="s">
        <v>3</v>
      </c>
      <c r="F35" s="176"/>
      <c r="G35" s="176"/>
      <c r="H35" s="146"/>
      <c r="I35" s="146"/>
      <c r="J35" s="146"/>
      <c r="K35" s="146"/>
      <c r="L35" s="5"/>
    </row>
    <row r="36" spans="1:12">
      <c r="A36" s="6"/>
      <c r="B36" s="7"/>
      <c r="C36" s="7"/>
      <c r="D36" s="8"/>
      <c r="E36" s="177" t="s">
        <v>4</v>
      </c>
      <c r="F36" s="177"/>
      <c r="G36" s="177"/>
      <c r="H36" s="9"/>
      <c r="I36" s="9"/>
      <c r="J36" s="9"/>
      <c r="K36" s="9"/>
      <c r="L36" s="10"/>
    </row>
    <row r="37" spans="1:12">
      <c r="A37" s="11"/>
      <c r="B37" s="12"/>
      <c r="C37" s="12"/>
      <c r="D37" s="12"/>
      <c r="E37" s="13"/>
      <c r="F37" s="13"/>
      <c r="G37" s="13"/>
      <c r="H37" s="14"/>
      <c r="I37" s="14"/>
      <c r="J37" s="14"/>
      <c r="K37" s="14"/>
      <c r="L37" s="15"/>
    </row>
    <row r="38" spans="1:12">
      <c r="A38" s="7" t="s">
        <v>5</v>
      </c>
      <c r="B38" s="7"/>
      <c r="C38" s="7"/>
      <c r="D38" s="7"/>
      <c r="E38" s="9"/>
      <c r="F38" s="9"/>
      <c r="G38" s="9"/>
      <c r="H38" s="9"/>
      <c r="I38" s="9"/>
      <c r="J38" s="9"/>
      <c r="K38" s="9"/>
      <c r="L38" s="9"/>
    </row>
    <row r="39" spans="1:12">
      <c r="A39" s="16" t="s">
        <v>6</v>
      </c>
      <c r="B39" s="151" t="s">
        <v>7</v>
      </c>
      <c r="C39" s="152"/>
      <c r="D39" s="151" t="s">
        <v>8</v>
      </c>
      <c r="E39" s="152"/>
      <c r="F39" s="151" t="s">
        <v>9</v>
      </c>
      <c r="G39" s="152"/>
      <c r="H39" s="151" t="s">
        <v>10</v>
      </c>
      <c r="I39" s="152"/>
      <c r="J39" s="151" t="s">
        <v>11</v>
      </c>
      <c r="K39" s="152"/>
      <c r="L39" s="17" t="s">
        <v>12</v>
      </c>
    </row>
    <row r="40" spans="1:12">
      <c r="A40" s="18"/>
      <c r="B40" s="19" t="s">
        <v>13</v>
      </c>
      <c r="C40" s="19" t="s">
        <v>14</v>
      </c>
      <c r="D40" s="19" t="s">
        <v>13</v>
      </c>
      <c r="E40" s="19" t="s">
        <v>14</v>
      </c>
      <c r="F40" s="19" t="s">
        <v>13</v>
      </c>
      <c r="G40" s="19" t="s">
        <v>14</v>
      </c>
      <c r="H40" s="19" t="s">
        <v>13</v>
      </c>
      <c r="I40" s="19" t="s">
        <v>14</v>
      </c>
      <c r="J40" s="19" t="s">
        <v>13</v>
      </c>
      <c r="K40" s="19" t="s">
        <v>14</v>
      </c>
      <c r="L40" s="20" t="s">
        <v>15</v>
      </c>
    </row>
    <row r="41" spans="1:12">
      <c r="A41" s="21" t="s">
        <v>16</v>
      </c>
      <c r="B41" s="22">
        <f t="shared" ref="B41:C58" si="13">+D41+F41+H41+J41</f>
        <v>0</v>
      </c>
      <c r="C41" s="22">
        <f t="shared" si="13"/>
        <v>0</v>
      </c>
      <c r="D41" s="22">
        <f t="shared" ref="D41:K41" si="14">SUM(D42:D44)</f>
        <v>0</v>
      </c>
      <c r="E41" s="22">
        <f t="shared" si="14"/>
        <v>0</v>
      </c>
      <c r="F41" s="22">
        <f t="shared" si="14"/>
        <v>0</v>
      </c>
      <c r="G41" s="22">
        <f t="shared" si="14"/>
        <v>0</v>
      </c>
      <c r="H41" s="22">
        <f t="shared" si="14"/>
        <v>0</v>
      </c>
      <c r="I41" s="22">
        <f t="shared" si="14"/>
        <v>0</v>
      </c>
      <c r="J41" s="22">
        <f t="shared" si="14"/>
        <v>0</v>
      </c>
      <c r="K41" s="22">
        <f t="shared" si="14"/>
        <v>0</v>
      </c>
      <c r="L41" s="23" t="str">
        <f>IF(C41&gt;0,FIXED(C41/B41*100,2),"")</f>
        <v/>
      </c>
    </row>
    <row r="42" spans="1:12">
      <c r="A42" s="24" t="s">
        <v>17</v>
      </c>
      <c r="B42" s="25">
        <f t="shared" si="13"/>
        <v>0</v>
      </c>
      <c r="C42" s="25">
        <f t="shared" si="13"/>
        <v>0</v>
      </c>
      <c r="D42" s="25">
        <f t="shared" ref="D42:K44" si="15">+D102+D132</f>
        <v>0</v>
      </c>
      <c r="E42" s="25">
        <f t="shared" si="15"/>
        <v>0</v>
      </c>
      <c r="F42" s="25">
        <f t="shared" si="15"/>
        <v>0</v>
      </c>
      <c r="G42" s="25">
        <f t="shared" si="15"/>
        <v>0</v>
      </c>
      <c r="H42" s="25">
        <f t="shared" si="15"/>
        <v>0</v>
      </c>
      <c r="I42" s="25">
        <f t="shared" si="15"/>
        <v>0</v>
      </c>
      <c r="J42" s="25">
        <f t="shared" si="15"/>
        <v>0</v>
      </c>
      <c r="K42" s="25">
        <f t="shared" si="15"/>
        <v>0</v>
      </c>
      <c r="L42" s="37" t="str">
        <f t="shared" ref="L42:L59" si="16">IF(C42&gt;0,FIXED(C42/B42*100,2),"")</f>
        <v/>
      </c>
    </row>
    <row r="43" spans="1:12">
      <c r="A43" s="24" t="s">
        <v>18</v>
      </c>
      <c r="B43" s="25">
        <f t="shared" si="13"/>
        <v>0</v>
      </c>
      <c r="C43" s="25">
        <f t="shared" si="13"/>
        <v>0</v>
      </c>
      <c r="D43" s="25">
        <f t="shared" si="15"/>
        <v>0</v>
      </c>
      <c r="E43" s="25">
        <f t="shared" si="15"/>
        <v>0</v>
      </c>
      <c r="F43" s="25">
        <f t="shared" si="15"/>
        <v>0</v>
      </c>
      <c r="G43" s="25">
        <f t="shared" si="15"/>
        <v>0</v>
      </c>
      <c r="H43" s="25">
        <f t="shared" si="15"/>
        <v>0</v>
      </c>
      <c r="I43" s="25">
        <f t="shared" si="15"/>
        <v>0</v>
      </c>
      <c r="J43" s="25">
        <f t="shared" si="15"/>
        <v>0</v>
      </c>
      <c r="K43" s="25">
        <f t="shared" si="15"/>
        <v>0</v>
      </c>
      <c r="L43" s="37" t="str">
        <f t="shared" si="16"/>
        <v/>
      </c>
    </row>
    <row r="44" spans="1:12">
      <c r="A44" s="24" t="s">
        <v>140</v>
      </c>
      <c r="B44" s="25">
        <f t="shared" si="13"/>
        <v>0</v>
      </c>
      <c r="C44" s="25">
        <f t="shared" si="13"/>
        <v>0</v>
      </c>
      <c r="D44" s="25">
        <f t="shared" si="15"/>
        <v>0</v>
      </c>
      <c r="E44" s="25">
        <f t="shared" si="15"/>
        <v>0</v>
      </c>
      <c r="F44" s="25">
        <f t="shared" si="15"/>
        <v>0</v>
      </c>
      <c r="G44" s="25">
        <f t="shared" si="15"/>
        <v>0</v>
      </c>
      <c r="H44" s="25">
        <f t="shared" si="15"/>
        <v>0</v>
      </c>
      <c r="I44" s="25">
        <f t="shared" si="15"/>
        <v>0</v>
      </c>
      <c r="J44" s="25">
        <f t="shared" si="15"/>
        <v>0</v>
      </c>
      <c r="K44" s="25">
        <f t="shared" si="15"/>
        <v>0</v>
      </c>
      <c r="L44" s="37" t="str">
        <f t="shared" si="16"/>
        <v/>
      </c>
    </row>
    <row r="45" spans="1:12">
      <c r="A45" s="21" t="s">
        <v>19</v>
      </c>
      <c r="B45" s="22">
        <f t="shared" si="13"/>
        <v>0</v>
      </c>
      <c r="C45" s="22">
        <f t="shared" si="13"/>
        <v>0</v>
      </c>
      <c r="D45" s="22">
        <f t="shared" ref="D45:K45" si="17">+D46</f>
        <v>0</v>
      </c>
      <c r="E45" s="22">
        <f t="shared" si="17"/>
        <v>0</v>
      </c>
      <c r="F45" s="22">
        <f t="shared" si="17"/>
        <v>0</v>
      </c>
      <c r="G45" s="22">
        <f t="shared" si="17"/>
        <v>0</v>
      </c>
      <c r="H45" s="22">
        <f t="shared" si="17"/>
        <v>0</v>
      </c>
      <c r="I45" s="22">
        <f t="shared" si="17"/>
        <v>0</v>
      </c>
      <c r="J45" s="22">
        <f t="shared" si="17"/>
        <v>0</v>
      </c>
      <c r="K45" s="22">
        <f t="shared" si="17"/>
        <v>0</v>
      </c>
      <c r="L45" s="23" t="str">
        <f t="shared" si="16"/>
        <v/>
      </c>
    </row>
    <row r="46" spans="1:12">
      <c r="A46" s="21" t="s">
        <v>20</v>
      </c>
      <c r="B46" s="22">
        <f t="shared" si="13"/>
        <v>0</v>
      </c>
      <c r="C46" s="22">
        <f t="shared" si="13"/>
        <v>0</v>
      </c>
      <c r="D46" s="22">
        <f t="shared" ref="D46:K46" si="18">+D47+D50+D51+D54</f>
        <v>0</v>
      </c>
      <c r="E46" s="22">
        <f t="shared" si="18"/>
        <v>0</v>
      </c>
      <c r="F46" s="22">
        <f t="shared" si="18"/>
        <v>0</v>
      </c>
      <c r="G46" s="22">
        <f t="shared" si="18"/>
        <v>0</v>
      </c>
      <c r="H46" s="22">
        <f t="shared" si="18"/>
        <v>0</v>
      </c>
      <c r="I46" s="22">
        <f t="shared" si="18"/>
        <v>0</v>
      </c>
      <c r="J46" s="22">
        <f t="shared" si="18"/>
        <v>0</v>
      </c>
      <c r="K46" s="22">
        <f t="shared" si="18"/>
        <v>0</v>
      </c>
      <c r="L46" s="23" t="str">
        <f t="shared" si="16"/>
        <v/>
      </c>
    </row>
    <row r="47" spans="1:12">
      <c r="A47" s="21" t="s">
        <v>21</v>
      </c>
      <c r="B47" s="22">
        <f t="shared" si="13"/>
        <v>0</v>
      </c>
      <c r="C47" s="22">
        <f t="shared" si="13"/>
        <v>0</v>
      </c>
      <c r="D47" s="22">
        <f t="shared" ref="D47:K47" si="19">+D48+D49</f>
        <v>0</v>
      </c>
      <c r="E47" s="22">
        <f t="shared" si="19"/>
        <v>0</v>
      </c>
      <c r="F47" s="22">
        <f t="shared" si="19"/>
        <v>0</v>
      </c>
      <c r="G47" s="22">
        <f t="shared" si="19"/>
        <v>0</v>
      </c>
      <c r="H47" s="22">
        <f t="shared" si="19"/>
        <v>0</v>
      </c>
      <c r="I47" s="22">
        <f t="shared" si="19"/>
        <v>0</v>
      </c>
      <c r="J47" s="22">
        <f t="shared" si="19"/>
        <v>0</v>
      </c>
      <c r="K47" s="22">
        <f t="shared" si="19"/>
        <v>0</v>
      </c>
      <c r="L47" s="23" t="str">
        <f t="shared" si="16"/>
        <v/>
      </c>
    </row>
    <row r="48" spans="1:12">
      <c r="A48" s="24" t="s">
        <v>22</v>
      </c>
      <c r="B48" s="25">
        <f t="shared" si="13"/>
        <v>0</v>
      </c>
      <c r="C48" s="25">
        <f t="shared" si="13"/>
        <v>0</v>
      </c>
      <c r="D48" s="25">
        <f t="shared" ref="D48:K50" si="20">+D108+D138</f>
        <v>0</v>
      </c>
      <c r="E48" s="25">
        <f t="shared" si="20"/>
        <v>0</v>
      </c>
      <c r="F48" s="25">
        <f t="shared" si="20"/>
        <v>0</v>
      </c>
      <c r="G48" s="25">
        <f t="shared" si="20"/>
        <v>0</v>
      </c>
      <c r="H48" s="25">
        <f t="shared" si="20"/>
        <v>0</v>
      </c>
      <c r="I48" s="25">
        <f t="shared" si="20"/>
        <v>0</v>
      </c>
      <c r="J48" s="25">
        <f t="shared" si="20"/>
        <v>0</v>
      </c>
      <c r="K48" s="25">
        <f t="shared" si="20"/>
        <v>0</v>
      </c>
      <c r="L48" s="37" t="str">
        <f t="shared" si="16"/>
        <v/>
      </c>
    </row>
    <row r="49" spans="1:12">
      <c r="A49" s="26" t="s">
        <v>23</v>
      </c>
      <c r="B49" s="25">
        <f t="shared" si="13"/>
        <v>0</v>
      </c>
      <c r="C49" s="25">
        <f t="shared" si="13"/>
        <v>0</v>
      </c>
      <c r="D49" s="25">
        <f t="shared" si="20"/>
        <v>0</v>
      </c>
      <c r="E49" s="25">
        <f t="shared" si="20"/>
        <v>0</v>
      </c>
      <c r="F49" s="25">
        <f t="shared" si="20"/>
        <v>0</v>
      </c>
      <c r="G49" s="25">
        <f t="shared" si="20"/>
        <v>0</v>
      </c>
      <c r="H49" s="25">
        <f t="shared" si="20"/>
        <v>0</v>
      </c>
      <c r="I49" s="25">
        <f t="shared" si="20"/>
        <v>0</v>
      </c>
      <c r="J49" s="25">
        <f t="shared" si="20"/>
        <v>0</v>
      </c>
      <c r="K49" s="25">
        <f t="shared" si="20"/>
        <v>0</v>
      </c>
      <c r="L49" s="37" t="str">
        <f t="shared" si="16"/>
        <v/>
      </c>
    </row>
    <row r="50" spans="1:12">
      <c r="A50" s="24" t="s">
        <v>141</v>
      </c>
      <c r="B50" s="25">
        <f t="shared" si="13"/>
        <v>0</v>
      </c>
      <c r="C50" s="25">
        <f t="shared" si="13"/>
        <v>0</v>
      </c>
      <c r="D50" s="25">
        <f t="shared" si="20"/>
        <v>0</v>
      </c>
      <c r="E50" s="25">
        <f t="shared" si="20"/>
        <v>0</v>
      </c>
      <c r="F50" s="25">
        <f t="shared" si="20"/>
        <v>0</v>
      </c>
      <c r="G50" s="25">
        <f t="shared" si="20"/>
        <v>0</v>
      </c>
      <c r="H50" s="25">
        <f t="shared" si="20"/>
        <v>0</v>
      </c>
      <c r="I50" s="25">
        <f t="shared" si="20"/>
        <v>0</v>
      </c>
      <c r="J50" s="25">
        <f t="shared" si="20"/>
        <v>0</v>
      </c>
      <c r="K50" s="25">
        <f t="shared" si="20"/>
        <v>0</v>
      </c>
      <c r="L50" s="37" t="str">
        <f t="shared" si="16"/>
        <v/>
      </c>
    </row>
    <row r="51" spans="1:12">
      <c r="A51" s="21" t="s">
        <v>24</v>
      </c>
      <c r="B51" s="22">
        <f t="shared" si="13"/>
        <v>0</v>
      </c>
      <c r="C51" s="22">
        <f t="shared" si="13"/>
        <v>0</v>
      </c>
      <c r="D51" s="22">
        <f t="shared" ref="D51:K51" si="21">+D52+D53</f>
        <v>0</v>
      </c>
      <c r="E51" s="22">
        <f t="shared" si="21"/>
        <v>0</v>
      </c>
      <c r="F51" s="22">
        <f t="shared" si="21"/>
        <v>0</v>
      </c>
      <c r="G51" s="22">
        <f t="shared" si="21"/>
        <v>0</v>
      </c>
      <c r="H51" s="22">
        <f t="shared" si="21"/>
        <v>0</v>
      </c>
      <c r="I51" s="22">
        <f t="shared" si="21"/>
        <v>0</v>
      </c>
      <c r="J51" s="22">
        <f t="shared" si="21"/>
        <v>0</v>
      </c>
      <c r="K51" s="22">
        <f t="shared" si="21"/>
        <v>0</v>
      </c>
      <c r="L51" s="23" t="str">
        <f t="shared" si="16"/>
        <v/>
      </c>
    </row>
    <row r="52" spans="1:12">
      <c r="A52" s="28" t="s">
        <v>25</v>
      </c>
      <c r="B52" s="25">
        <f t="shared" si="13"/>
        <v>0</v>
      </c>
      <c r="C52" s="25">
        <f t="shared" si="13"/>
        <v>0</v>
      </c>
      <c r="D52" s="25">
        <f>+D112+D142</f>
        <v>0</v>
      </c>
      <c r="E52" s="25">
        <f t="shared" ref="E52:K52" si="22">+E112+E142</f>
        <v>0</v>
      </c>
      <c r="F52" s="25">
        <f t="shared" si="22"/>
        <v>0</v>
      </c>
      <c r="G52" s="25">
        <f t="shared" si="22"/>
        <v>0</v>
      </c>
      <c r="H52" s="25">
        <f t="shared" si="22"/>
        <v>0</v>
      </c>
      <c r="I52" s="25">
        <f t="shared" si="22"/>
        <v>0</v>
      </c>
      <c r="J52" s="25">
        <f t="shared" si="22"/>
        <v>0</v>
      </c>
      <c r="K52" s="25">
        <f t="shared" si="22"/>
        <v>0</v>
      </c>
      <c r="L52" s="37" t="str">
        <f t="shared" si="16"/>
        <v/>
      </c>
    </row>
    <row r="53" spans="1:12">
      <c r="A53" s="28" t="s">
        <v>26</v>
      </c>
      <c r="B53" s="25">
        <f t="shared" si="13"/>
        <v>0</v>
      </c>
      <c r="C53" s="25">
        <f t="shared" si="13"/>
        <v>0</v>
      </c>
      <c r="D53" s="25">
        <f t="shared" ref="D53:K53" si="23">+D113+D143</f>
        <v>0</v>
      </c>
      <c r="E53" s="25">
        <f t="shared" si="23"/>
        <v>0</v>
      </c>
      <c r="F53" s="25">
        <f t="shared" si="23"/>
        <v>0</v>
      </c>
      <c r="G53" s="25">
        <f t="shared" si="23"/>
        <v>0</v>
      </c>
      <c r="H53" s="25">
        <f t="shared" si="23"/>
        <v>0</v>
      </c>
      <c r="I53" s="25">
        <f t="shared" si="23"/>
        <v>0</v>
      </c>
      <c r="J53" s="25">
        <f t="shared" si="23"/>
        <v>0</v>
      </c>
      <c r="K53" s="25">
        <f t="shared" si="23"/>
        <v>0</v>
      </c>
      <c r="L53" s="37" t="str">
        <f t="shared" si="16"/>
        <v/>
      </c>
    </row>
    <row r="54" spans="1:12">
      <c r="A54" s="21" t="s">
        <v>27</v>
      </c>
      <c r="B54" s="22">
        <f t="shared" si="13"/>
        <v>0</v>
      </c>
      <c r="C54" s="22">
        <f t="shared" si="13"/>
        <v>0</v>
      </c>
      <c r="D54" s="22">
        <f t="shared" ref="D54:K54" si="24">SUM(D55:D58)</f>
        <v>0</v>
      </c>
      <c r="E54" s="22">
        <f t="shared" si="24"/>
        <v>0</v>
      </c>
      <c r="F54" s="22">
        <f t="shared" si="24"/>
        <v>0</v>
      </c>
      <c r="G54" s="22">
        <f t="shared" si="24"/>
        <v>0</v>
      </c>
      <c r="H54" s="22">
        <f t="shared" si="24"/>
        <v>0</v>
      </c>
      <c r="I54" s="22">
        <f t="shared" si="24"/>
        <v>0</v>
      </c>
      <c r="J54" s="22">
        <f t="shared" si="24"/>
        <v>0</v>
      </c>
      <c r="K54" s="22">
        <f t="shared" si="24"/>
        <v>0</v>
      </c>
      <c r="L54" s="23" t="str">
        <f t="shared" si="16"/>
        <v/>
      </c>
    </row>
    <row r="55" spans="1:12">
      <c r="A55" s="28" t="s">
        <v>28</v>
      </c>
      <c r="B55" s="25">
        <f t="shared" si="13"/>
        <v>0</v>
      </c>
      <c r="C55" s="25">
        <f t="shared" si="13"/>
        <v>0</v>
      </c>
      <c r="D55" s="25">
        <f t="shared" ref="D55:K58" si="25">+D115</f>
        <v>0</v>
      </c>
      <c r="E55" s="25">
        <f t="shared" si="25"/>
        <v>0</v>
      </c>
      <c r="F55" s="25">
        <f t="shared" si="25"/>
        <v>0</v>
      </c>
      <c r="G55" s="25">
        <f t="shared" si="25"/>
        <v>0</v>
      </c>
      <c r="H55" s="25">
        <f t="shared" si="25"/>
        <v>0</v>
      </c>
      <c r="I55" s="25">
        <f t="shared" si="25"/>
        <v>0</v>
      </c>
      <c r="J55" s="25">
        <f t="shared" si="25"/>
        <v>0</v>
      </c>
      <c r="K55" s="25">
        <f t="shared" si="25"/>
        <v>0</v>
      </c>
      <c r="L55" s="37" t="str">
        <f t="shared" si="16"/>
        <v/>
      </c>
    </row>
    <row r="56" spans="1:12">
      <c r="A56" s="28" t="s">
        <v>29</v>
      </c>
      <c r="B56" s="25">
        <f t="shared" si="13"/>
        <v>0</v>
      </c>
      <c r="C56" s="25">
        <f t="shared" si="13"/>
        <v>0</v>
      </c>
      <c r="D56" s="25">
        <f t="shared" si="25"/>
        <v>0</v>
      </c>
      <c r="E56" s="25">
        <f t="shared" si="25"/>
        <v>0</v>
      </c>
      <c r="F56" s="25">
        <f t="shared" si="25"/>
        <v>0</v>
      </c>
      <c r="G56" s="25">
        <f t="shared" si="25"/>
        <v>0</v>
      </c>
      <c r="H56" s="25">
        <f t="shared" si="25"/>
        <v>0</v>
      </c>
      <c r="I56" s="25">
        <f t="shared" si="25"/>
        <v>0</v>
      </c>
      <c r="J56" s="25">
        <f t="shared" si="25"/>
        <v>0</v>
      </c>
      <c r="K56" s="25">
        <f t="shared" si="25"/>
        <v>0</v>
      </c>
      <c r="L56" s="37" t="str">
        <f t="shared" si="16"/>
        <v/>
      </c>
    </row>
    <row r="57" spans="1:12">
      <c r="A57" s="28" t="s">
        <v>30</v>
      </c>
      <c r="B57" s="25">
        <f t="shared" si="13"/>
        <v>0</v>
      </c>
      <c r="C57" s="25">
        <f t="shared" si="13"/>
        <v>0</v>
      </c>
      <c r="D57" s="25">
        <f t="shared" si="25"/>
        <v>0</v>
      </c>
      <c r="E57" s="25">
        <f t="shared" si="25"/>
        <v>0</v>
      </c>
      <c r="F57" s="25">
        <f t="shared" si="25"/>
        <v>0</v>
      </c>
      <c r="G57" s="25">
        <f t="shared" si="25"/>
        <v>0</v>
      </c>
      <c r="H57" s="25">
        <f t="shared" si="25"/>
        <v>0</v>
      </c>
      <c r="I57" s="25">
        <f t="shared" si="25"/>
        <v>0</v>
      </c>
      <c r="J57" s="25">
        <f t="shared" si="25"/>
        <v>0</v>
      </c>
      <c r="K57" s="25">
        <f t="shared" si="25"/>
        <v>0</v>
      </c>
      <c r="L57" s="37" t="str">
        <f t="shared" si="16"/>
        <v/>
      </c>
    </row>
    <row r="58" spans="1:12" ht="19.5" thickBot="1">
      <c r="A58" s="28" t="s">
        <v>31</v>
      </c>
      <c r="B58" s="25">
        <f t="shared" si="13"/>
        <v>0</v>
      </c>
      <c r="C58" s="25">
        <f t="shared" si="13"/>
        <v>0</v>
      </c>
      <c r="D58" s="25">
        <f t="shared" si="25"/>
        <v>0</v>
      </c>
      <c r="E58" s="25">
        <f t="shared" si="25"/>
        <v>0</v>
      </c>
      <c r="F58" s="25">
        <f t="shared" si="25"/>
        <v>0</v>
      </c>
      <c r="G58" s="25">
        <f t="shared" si="25"/>
        <v>0</v>
      </c>
      <c r="H58" s="25">
        <f t="shared" si="25"/>
        <v>0</v>
      </c>
      <c r="I58" s="25">
        <f t="shared" si="25"/>
        <v>0</v>
      </c>
      <c r="J58" s="25">
        <f t="shared" si="25"/>
        <v>0</v>
      </c>
      <c r="K58" s="25">
        <f t="shared" si="25"/>
        <v>0</v>
      </c>
      <c r="L58" s="38" t="str">
        <f t="shared" si="16"/>
        <v/>
      </c>
    </row>
    <row r="59" spans="1:12">
      <c r="A59" s="29" t="s">
        <v>32</v>
      </c>
      <c r="B59" s="30">
        <f t="shared" ref="B59:K59" si="26">+B46+B41</f>
        <v>0</v>
      </c>
      <c r="C59" s="30">
        <f t="shared" si="26"/>
        <v>0</v>
      </c>
      <c r="D59" s="30">
        <f t="shared" si="26"/>
        <v>0</v>
      </c>
      <c r="E59" s="30">
        <f t="shared" si="26"/>
        <v>0</v>
      </c>
      <c r="F59" s="30">
        <f t="shared" si="26"/>
        <v>0</v>
      </c>
      <c r="G59" s="30">
        <f t="shared" si="26"/>
        <v>0</v>
      </c>
      <c r="H59" s="30">
        <f t="shared" si="26"/>
        <v>0</v>
      </c>
      <c r="I59" s="30">
        <f t="shared" si="26"/>
        <v>0</v>
      </c>
      <c r="J59" s="30">
        <f t="shared" si="26"/>
        <v>0</v>
      </c>
      <c r="K59" s="30">
        <f t="shared" si="26"/>
        <v>0</v>
      </c>
      <c r="L59" s="39" t="str">
        <f t="shared" si="16"/>
        <v/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2"/>
      <c r="K61" s="153" t="s">
        <v>0</v>
      </c>
      <c r="L61" s="153"/>
    </row>
    <row r="62" spans="1:12">
      <c r="A62" s="154" t="s">
        <v>142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</row>
    <row r="63" spans="1:12">
      <c r="A63" s="3"/>
      <c r="B63" s="3"/>
      <c r="C63" s="3"/>
      <c r="D63" s="3"/>
      <c r="E63" s="3"/>
      <c r="F63" s="3"/>
      <c r="G63" s="3"/>
      <c r="H63" s="3"/>
      <c r="I63" s="3"/>
      <c r="J63" s="3"/>
      <c r="K63" s="155" t="s">
        <v>1</v>
      </c>
      <c r="L63" s="155"/>
    </row>
    <row r="64" spans="1:12">
      <c r="A64" s="156" t="s">
        <v>35</v>
      </c>
      <c r="B64" s="156"/>
      <c r="C64" s="156"/>
      <c r="D64" s="156"/>
      <c r="E64" s="157" t="s">
        <v>2</v>
      </c>
      <c r="F64" s="157"/>
      <c r="G64" s="157"/>
      <c r="H64" s="157"/>
      <c r="I64" s="157"/>
      <c r="J64" s="157"/>
      <c r="K64" s="157"/>
      <c r="L64" s="158"/>
    </row>
    <row r="65" spans="1:12">
      <c r="A65" s="159" t="str">
        <f>+A35</f>
        <v>หน่วยงาน : คณะพัฒนาธุรกิจและอุตสาหกรรม</v>
      </c>
      <c r="B65" s="160"/>
      <c r="C65" s="160"/>
      <c r="D65" s="161"/>
      <c r="E65" s="176" t="s">
        <v>3</v>
      </c>
      <c r="F65" s="176"/>
      <c r="G65" s="176"/>
      <c r="H65" s="146"/>
      <c r="I65" s="146"/>
      <c r="J65" s="146"/>
      <c r="K65" s="146"/>
      <c r="L65" s="5"/>
    </row>
    <row r="66" spans="1:12">
      <c r="A66" s="6"/>
      <c r="B66" s="7"/>
      <c r="C66" s="7"/>
      <c r="D66" s="8"/>
      <c r="E66" s="177" t="s">
        <v>4</v>
      </c>
      <c r="F66" s="177"/>
      <c r="G66" s="177"/>
      <c r="H66" s="9"/>
      <c r="I66" s="9"/>
      <c r="J66" s="9"/>
      <c r="K66" s="9"/>
      <c r="L66" s="10"/>
    </row>
    <row r="67" spans="1:12">
      <c r="A67" s="11"/>
      <c r="B67" s="12"/>
      <c r="C67" s="12"/>
      <c r="D67" s="12"/>
      <c r="E67" s="13"/>
      <c r="F67" s="13"/>
      <c r="G67" s="13"/>
      <c r="H67" s="14"/>
      <c r="I67" s="14"/>
      <c r="J67" s="14"/>
      <c r="K67" s="14"/>
      <c r="L67" s="15"/>
    </row>
    <row r="68" spans="1:12">
      <c r="A68" s="7" t="s">
        <v>5</v>
      </c>
      <c r="B68" s="7"/>
      <c r="C68" s="7"/>
      <c r="D68" s="7"/>
      <c r="E68" s="9"/>
      <c r="F68" s="9"/>
      <c r="G68" s="9"/>
      <c r="H68" s="9"/>
      <c r="I68" s="9"/>
      <c r="J68" s="9"/>
      <c r="K68" s="9"/>
      <c r="L68" s="9"/>
    </row>
    <row r="69" spans="1:12">
      <c r="A69" s="16" t="s">
        <v>6</v>
      </c>
      <c r="B69" s="151" t="s">
        <v>7</v>
      </c>
      <c r="C69" s="152"/>
      <c r="D69" s="151" t="s">
        <v>8</v>
      </c>
      <c r="E69" s="152"/>
      <c r="F69" s="151" t="s">
        <v>9</v>
      </c>
      <c r="G69" s="152"/>
      <c r="H69" s="151" t="s">
        <v>10</v>
      </c>
      <c r="I69" s="152"/>
      <c r="J69" s="151" t="s">
        <v>11</v>
      </c>
      <c r="K69" s="152"/>
      <c r="L69" s="17" t="s">
        <v>12</v>
      </c>
    </row>
    <row r="70" spans="1:12">
      <c r="A70" s="18"/>
      <c r="B70" s="19" t="s">
        <v>13</v>
      </c>
      <c r="C70" s="19" t="s">
        <v>14</v>
      </c>
      <c r="D70" s="19" t="s">
        <v>13</v>
      </c>
      <c r="E70" s="19" t="s">
        <v>14</v>
      </c>
      <c r="F70" s="19" t="s">
        <v>13</v>
      </c>
      <c r="G70" s="19" t="s">
        <v>14</v>
      </c>
      <c r="H70" s="19" t="s">
        <v>13</v>
      </c>
      <c r="I70" s="19" t="s">
        <v>14</v>
      </c>
      <c r="J70" s="19" t="s">
        <v>13</v>
      </c>
      <c r="K70" s="19" t="s">
        <v>14</v>
      </c>
      <c r="L70" s="20" t="s">
        <v>15</v>
      </c>
    </row>
    <row r="71" spans="1:12">
      <c r="A71" s="21" t="s">
        <v>16</v>
      </c>
      <c r="B71" s="22">
        <f t="shared" ref="B71:C88" si="27">+D71+F71+H71+J71</f>
        <v>0</v>
      </c>
      <c r="C71" s="22">
        <f t="shared" si="27"/>
        <v>0</v>
      </c>
      <c r="D71" s="22">
        <f t="shared" ref="D71:K71" si="28">SUM(D72:D74)</f>
        <v>0</v>
      </c>
      <c r="E71" s="22">
        <f t="shared" si="28"/>
        <v>0</v>
      </c>
      <c r="F71" s="22">
        <f t="shared" si="28"/>
        <v>0</v>
      </c>
      <c r="G71" s="22">
        <f t="shared" si="28"/>
        <v>0</v>
      </c>
      <c r="H71" s="22">
        <f t="shared" si="28"/>
        <v>0</v>
      </c>
      <c r="I71" s="22">
        <f t="shared" si="28"/>
        <v>0</v>
      </c>
      <c r="J71" s="22">
        <f t="shared" si="28"/>
        <v>0</v>
      </c>
      <c r="K71" s="22">
        <f t="shared" si="28"/>
        <v>0</v>
      </c>
      <c r="L71" s="23" t="str">
        <f>IF(C71&gt;0,FIXED(C71/B71*100,2),"")</f>
        <v/>
      </c>
    </row>
    <row r="72" spans="1:12">
      <c r="A72" s="24" t="s">
        <v>17</v>
      </c>
      <c r="B72" s="25">
        <f t="shared" si="27"/>
        <v>0</v>
      </c>
      <c r="C72" s="25">
        <f t="shared" si="27"/>
        <v>0</v>
      </c>
      <c r="D72" s="25">
        <f t="shared" ref="D72:K74" si="29">+D162+D192</f>
        <v>0</v>
      </c>
      <c r="E72" s="25">
        <f t="shared" si="29"/>
        <v>0</v>
      </c>
      <c r="F72" s="25">
        <f t="shared" si="29"/>
        <v>0</v>
      </c>
      <c r="G72" s="25">
        <f t="shared" si="29"/>
        <v>0</v>
      </c>
      <c r="H72" s="25">
        <f t="shared" si="29"/>
        <v>0</v>
      </c>
      <c r="I72" s="25">
        <f t="shared" si="29"/>
        <v>0</v>
      </c>
      <c r="J72" s="25">
        <f t="shared" si="29"/>
        <v>0</v>
      </c>
      <c r="K72" s="25">
        <f t="shared" si="29"/>
        <v>0</v>
      </c>
      <c r="L72" s="37" t="str">
        <f t="shared" ref="L72:L89" si="30">IF(C72&gt;0,FIXED(C72/B72*100,2),"")</f>
        <v/>
      </c>
    </row>
    <row r="73" spans="1:12">
      <c r="A73" s="24" t="s">
        <v>18</v>
      </c>
      <c r="B73" s="25">
        <f t="shared" si="27"/>
        <v>0</v>
      </c>
      <c r="C73" s="25">
        <f t="shared" si="27"/>
        <v>0</v>
      </c>
      <c r="D73" s="25">
        <f t="shared" si="29"/>
        <v>0</v>
      </c>
      <c r="E73" s="25">
        <f t="shared" si="29"/>
        <v>0</v>
      </c>
      <c r="F73" s="25">
        <f t="shared" si="29"/>
        <v>0</v>
      </c>
      <c r="G73" s="25">
        <f t="shared" si="29"/>
        <v>0</v>
      </c>
      <c r="H73" s="25">
        <f t="shared" si="29"/>
        <v>0</v>
      </c>
      <c r="I73" s="25">
        <f t="shared" si="29"/>
        <v>0</v>
      </c>
      <c r="J73" s="25">
        <f t="shared" si="29"/>
        <v>0</v>
      </c>
      <c r="K73" s="25">
        <f t="shared" si="29"/>
        <v>0</v>
      </c>
      <c r="L73" s="37" t="str">
        <f t="shared" si="30"/>
        <v/>
      </c>
    </row>
    <row r="74" spans="1:12">
      <c r="A74" s="24" t="s">
        <v>140</v>
      </c>
      <c r="B74" s="25">
        <f t="shared" si="27"/>
        <v>0</v>
      </c>
      <c r="C74" s="25">
        <f t="shared" si="27"/>
        <v>0</v>
      </c>
      <c r="D74" s="25">
        <f t="shared" si="29"/>
        <v>0</v>
      </c>
      <c r="E74" s="25">
        <f t="shared" si="29"/>
        <v>0</v>
      </c>
      <c r="F74" s="25">
        <f t="shared" si="29"/>
        <v>0</v>
      </c>
      <c r="G74" s="25">
        <f t="shared" si="29"/>
        <v>0</v>
      </c>
      <c r="H74" s="25">
        <f t="shared" si="29"/>
        <v>0</v>
      </c>
      <c r="I74" s="25">
        <f t="shared" si="29"/>
        <v>0</v>
      </c>
      <c r="J74" s="25">
        <f t="shared" si="29"/>
        <v>0</v>
      </c>
      <c r="K74" s="25">
        <f t="shared" si="29"/>
        <v>0</v>
      </c>
      <c r="L74" s="37" t="str">
        <f t="shared" si="30"/>
        <v/>
      </c>
    </row>
    <row r="75" spans="1:12">
      <c r="A75" s="21" t="s">
        <v>19</v>
      </c>
      <c r="B75" s="22">
        <f t="shared" si="27"/>
        <v>0</v>
      </c>
      <c r="C75" s="22">
        <f t="shared" si="27"/>
        <v>0</v>
      </c>
      <c r="D75" s="22">
        <f t="shared" ref="D75:K75" si="31">+D76</f>
        <v>0</v>
      </c>
      <c r="E75" s="22">
        <f t="shared" si="31"/>
        <v>0</v>
      </c>
      <c r="F75" s="22">
        <f t="shared" si="31"/>
        <v>0</v>
      </c>
      <c r="G75" s="22">
        <f t="shared" si="31"/>
        <v>0</v>
      </c>
      <c r="H75" s="22">
        <f t="shared" si="31"/>
        <v>0</v>
      </c>
      <c r="I75" s="22">
        <f t="shared" si="31"/>
        <v>0</v>
      </c>
      <c r="J75" s="22">
        <f t="shared" si="31"/>
        <v>0</v>
      </c>
      <c r="K75" s="22">
        <f t="shared" si="31"/>
        <v>0</v>
      </c>
      <c r="L75" s="23" t="str">
        <f t="shared" si="30"/>
        <v/>
      </c>
    </row>
    <row r="76" spans="1:12">
      <c r="A76" s="21" t="s">
        <v>20</v>
      </c>
      <c r="B76" s="22">
        <f t="shared" si="27"/>
        <v>0</v>
      </c>
      <c r="C76" s="22">
        <f t="shared" si="27"/>
        <v>0</v>
      </c>
      <c r="D76" s="22">
        <f t="shared" ref="D76:K76" si="32">+D77+D80+D81+D84</f>
        <v>0</v>
      </c>
      <c r="E76" s="22">
        <f t="shared" si="32"/>
        <v>0</v>
      </c>
      <c r="F76" s="22">
        <f t="shared" si="32"/>
        <v>0</v>
      </c>
      <c r="G76" s="22">
        <f t="shared" si="32"/>
        <v>0</v>
      </c>
      <c r="H76" s="22">
        <f t="shared" si="32"/>
        <v>0</v>
      </c>
      <c r="I76" s="22">
        <f t="shared" si="32"/>
        <v>0</v>
      </c>
      <c r="J76" s="22">
        <f t="shared" si="32"/>
        <v>0</v>
      </c>
      <c r="K76" s="22">
        <f t="shared" si="32"/>
        <v>0</v>
      </c>
      <c r="L76" s="23" t="str">
        <f t="shared" si="30"/>
        <v/>
      </c>
    </row>
    <row r="77" spans="1:12">
      <c r="A77" s="21" t="s">
        <v>21</v>
      </c>
      <c r="B77" s="22">
        <f t="shared" si="27"/>
        <v>0</v>
      </c>
      <c r="C77" s="22">
        <f t="shared" si="27"/>
        <v>0</v>
      </c>
      <c r="D77" s="22">
        <f t="shared" ref="D77:K77" si="33">+D78+D79</f>
        <v>0</v>
      </c>
      <c r="E77" s="22">
        <f t="shared" si="33"/>
        <v>0</v>
      </c>
      <c r="F77" s="22">
        <f t="shared" si="33"/>
        <v>0</v>
      </c>
      <c r="G77" s="22">
        <f t="shared" si="33"/>
        <v>0</v>
      </c>
      <c r="H77" s="22">
        <f t="shared" si="33"/>
        <v>0</v>
      </c>
      <c r="I77" s="22">
        <f t="shared" si="33"/>
        <v>0</v>
      </c>
      <c r="J77" s="22">
        <f t="shared" si="33"/>
        <v>0</v>
      </c>
      <c r="K77" s="22">
        <f t="shared" si="33"/>
        <v>0</v>
      </c>
      <c r="L77" s="23" t="str">
        <f t="shared" si="30"/>
        <v/>
      </c>
    </row>
    <row r="78" spans="1:12">
      <c r="A78" s="24" t="s">
        <v>22</v>
      </c>
      <c r="B78" s="25">
        <f t="shared" si="27"/>
        <v>0</v>
      </c>
      <c r="C78" s="25">
        <f t="shared" si="27"/>
        <v>0</v>
      </c>
      <c r="D78" s="25">
        <f t="shared" ref="D78:K80" si="34">+D168+D198</f>
        <v>0</v>
      </c>
      <c r="E78" s="25">
        <f t="shared" si="34"/>
        <v>0</v>
      </c>
      <c r="F78" s="25">
        <f t="shared" si="34"/>
        <v>0</v>
      </c>
      <c r="G78" s="25">
        <f t="shared" si="34"/>
        <v>0</v>
      </c>
      <c r="H78" s="25">
        <f t="shared" si="34"/>
        <v>0</v>
      </c>
      <c r="I78" s="25">
        <f t="shared" si="34"/>
        <v>0</v>
      </c>
      <c r="J78" s="25">
        <f t="shared" si="34"/>
        <v>0</v>
      </c>
      <c r="K78" s="25">
        <f t="shared" si="34"/>
        <v>0</v>
      </c>
      <c r="L78" s="37" t="str">
        <f t="shared" si="30"/>
        <v/>
      </c>
    </row>
    <row r="79" spans="1:12">
      <c r="A79" s="26" t="s">
        <v>23</v>
      </c>
      <c r="B79" s="25">
        <f t="shared" si="27"/>
        <v>0</v>
      </c>
      <c r="C79" s="25">
        <f t="shared" si="27"/>
        <v>0</v>
      </c>
      <c r="D79" s="25">
        <f t="shared" si="34"/>
        <v>0</v>
      </c>
      <c r="E79" s="25">
        <f t="shared" si="34"/>
        <v>0</v>
      </c>
      <c r="F79" s="25">
        <f t="shared" si="34"/>
        <v>0</v>
      </c>
      <c r="G79" s="25">
        <f t="shared" si="34"/>
        <v>0</v>
      </c>
      <c r="H79" s="25">
        <f t="shared" si="34"/>
        <v>0</v>
      </c>
      <c r="I79" s="25">
        <f t="shared" si="34"/>
        <v>0</v>
      </c>
      <c r="J79" s="25">
        <f t="shared" si="34"/>
        <v>0</v>
      </c>
      <c r="K79" s="25">
        <f t="shared" si="34"/>
        <v>0</v>
      </c>
      <c r="L79" s="37" t="str">
        <f t="shared" si="30"/>
        <v/>
      </c>
    </row>
    <row r="80" spans="1:12">
      <c r="A80" s="24" t="s">
        <v>141</v>
      </c>
      <c r="B80" s="25">
        <f t="shared" si="27"/>
        <v>0</v>
      </c>
      <c r="C80" s="25">
        <f t="shared" si="27"/>
        <v>0</v>
      </c>
      <c r="D80" s="25">
        <f t="shared" si="34"/>
        <v>0</v>
      </c>
      <c r="E80" s="25">
        <f t="shared" si="34"/>
        <v>0</v>
      </c>
      <c r="F80" s="25">
        <f t="shared" si="34"/>
        <v>0</v>
      </c>
      <c r="G80" s="25">
        <f t="shared" si="34"/>
        <v>0</v>
      </c>
      <c r="H80" s="25">
        <f t="shared" si="34"/>
        <v>0</v>
      </c>
      <c r="I80" s="25">
        <f t="shared" si="34"/>
        <v>0</v>
      </c>
      <c r="J80" s="25">
        <f t="shared" si="34"/>
        <v>0</v>
      </c>
      <c r="K80" s="25">
        <f t="shared" si="34"/>
        <v>0</v>
      </c>
      <c r="L80" s="37" t="str">
        <f t="shared" si="30"/>
        <v/>
      </c>
    </row>
    <row r="81" spans="1:12">
      <c r="A81" s="21" t="s">
        <v>24</v>
      </c>
      <c r="B81" s="22">
        <f t="shared" si="27"/>
        <v>0</v>
      </c>
      <c r="C81" s="22">
        <f t="shared" si="27"/>
        <v>0</v>
      </c>
      <c r="D81" s="22">
        <f t="shared" ref="D81:K81" si="35">+D82+D83</f>
        <v>0</v>
      </c>
      <c r="E81" s="22">
        <f t="shared" si="35"/>
        <v>0</v>
      </c>
      <c r="F81" s="22">
        <f t="shared" si="35"/>
        <v>0</v>
      </c>
      <c r="G81" s="22">
        <f t="shared" si="35"/>
        <v>0</v>
      </c>
      <c r="H81" s="22">
        <f t="shared" si="35"/>
        <v>0</v>
      </c>
      <c r="I81" s="22">
        <f t="shared" si="35"/>
        <v>0</v>
      </c>
      <c r="J81" s="22">
        <f t="shared" si="35"/>
        <v>0</v>
      </c>
      <c r="K81" s="22">
        <f t="shared" si="35"/>
        <v>0</v>
      </c>
      <c r="L81" s="23" t="str">
        <f t="shared" si="30"/>
        <v/>
      </c>
    </row>
    <row r="82" spans="1:12">
      <c r="A82" s="28" t="s">
        <v>25</v>
      </c>
      <c r="B82" s="25">
        <f t="shared" si="27"/>
        <v>0</v>
      </c>
      <c r="C82" s="25">
        <f t="shared" si="27"/>
        <v>0</v>
      </c>
      <c r="D82" s="25">
        <f t="shared" ref="D82:K83" si="36">+D172+D202</f>
        <v>0</v>
      </c>
      <c r="E82" s="25">
        <f t="shared" si="36"/>
        <v>0</v>
      </c>
      <c r="F82" s="25">
        <f t="shared" si="36"/>
        <v>0</v>
      </c>
      <c r="G82" s="25">
        <f t="shared" si="36"/>
        <v>0</v>
      </c>
      <c r="H82" s="25">
        <f t="shared" si="36"/>
        <v>0</v>
      </c>
      <c r="I82" s="25">
        <f t="shared" si="36"/>
        <v>0</v>
      </c>
      <c r="J82" s="25">
        <f t="shared" si="36"/>
        <v>0</v>
      </c>
      <c r="K82" s="25">
        <f t="shared" si="36"/>
        <v>0</v>
      </c>
      <c r="L82" s="37" t="str">
        <f t="shared" si="30"/>
        <v/>
      </c>
    </row>
    <row r="83" spans="1:12">
      <c r="A83" s="28" t="s">
        <v>26</v>
      </c>
      <c r="B83" s="25">
        <f t="shared" si="27"/>
        <v>0</v>
      </c>
      <c r="C83" s="25">
        <f t="shared" si="27"/>
        <v>0</v>
      </c>
      <c r="D83" s="25">
        <f t="shared" si="36"/>
        <v>0</v>
      </c>
      <c r="E83" s="25">
        <f t="shared" si="36"/>
        <v>0</v>
      </c>
      <c r="F83" s="25">
        <f t="shared" si="36"/>
        <v>0</v>
      </c>
      <c r="G83" s="25">
        <f t="shared" si="36"/>
        <v>0</v>
      </c>
      <c r="H83" s="25">
        <f t="shared" si="36"/>
        <v>0</v>
      </c>
      <c r="I83" s="25">
        <f t="shared" si="36"/>
        <v>0</v>
      </c>
      <c r="J83" s="25">
        <f t="shared" si="36"/>
        <v>0</v>
      </c>
      <c r="K83" s="25">
        <f t="shared" si="36"/>
        <v>0</v>
      </c>
      <c r="L83" s="37" t="str">
        <f t="shared" si="30"/>
        <v/>
      </c>
    </row>
    <row r="84" spans="1:12">
      <c r="A84" s="21" t="s">
        <v>27</v>
      </c>
      <c r="B84" s="22">
        <f t="shared" si="27"/>
        <v>0</v>
      </c>
      <c r="C84" s="22">
        <f t="shared" si="27"/>
        <v>0</v>
      </c>
      <c r="D84" s="22">
        <f t="shared" ref="D84:K84" si="37">SUM(D85:D88)</f>
        <v>0</v>
      </c>
      <c r="E84" s="22">
        <f t="shared" si="37"/>
        <v>0</v>
      </c>
      <c r="F84" s="22">
        <f t="shared" si="37"/>
        <v>0</v>
      </c>
      <c r="G84" s="22">
        <f t="shared" si="37"/>
        <v>0</v>
      </c>
      <c r="H84" s="22">
        <f t="shared" si="37"/>
        <v>0</v>
      </c>
      <c r="I84" s="22">
        <f t="shared" si="37"/>
        <v>0</v>
      </c>
      <c r="J84" s="22">
        <f t="shared" si="37"/>
        <v>0</v>
      </c>
      <c r="K84" s="22">
        <f t="shared" si="37"/>
        <v>0</v>
      </c>
      <c r="L84" s="23" t="str">
        <f t="shared" si="30"/>
        <v/>
      </c>
    </row>
    <row r="85" spans="1:12">
      <c r="A85" s="28" t="str">
        <f>+A25</f>
        <v xml:space="preserve">     2.4.1  ......................................</v>
      </c>
      <c r="B85" s="25">
        <f t="shared" si="27"/>
        <v>0</v>
      </c>
      <c r="C85" s="25">
        <f t="shared" si="27"/>
        <v>0</v>
      </c>
      <c r="D85" s="25">
        <f t="shared" ref="D85:K87" si="38">+D175+D205</f>
        <v>0</v>
      </c>
      <c r="E85" s="25">
        <f t="shared" si="38"/>
        <v>0</v>
      </c>
      <c r="F85" s="25">
        <f t="shared" si="38"/>
        <v>0</v>
      </c>
      <c r="G85" s="25">
        <f t="shared" si="38"/>
        <v>0</v>
      </c>
      <c r="H85" s="25">
        <f t="shared" si="38"/>
        <v>0</v>
      </c>
      <c r="I85" s="25">
        <f t="shared" si="38"/>
        <v>0</v>
      </c>
      <c r="J85" s="25">
        <f t="shared" si="38"/>
        <v>0</v>
      </c>
      <c r="K85" s="25">
        <f t="shared" si="38"/>
        <v>0</v>
      </c>
      <c r="L85" s="37" t="str">
        <f t="shared" si="30"/>
        <v/>
      </c>
    </row>
    <row r="86" spans="1:12">
      <c r="A86" s="28" t="s">
        <v>29</v>
      </c>
      <c r="B86" s="25">
        <f t="shared" si="27"/>
        <v>0</v>
      </c>
      <c r="C86" s="25">
        <f t="shared" si="27"/>
        <v>0</v>
      </c>
      <c r="D86" s="25">
        <f t="shared" si="38"/>
        <v>0</v>
      </c>
      <c r="E86" s="25">
        <f t="shared" si="38"/>
        <v>0</v>
      </c>
      <c r="F86" s="25">
        <f t="shared" si="38"/>
        <v>0</v>
      </c>
      <c r="G86" s="25">
        <f t="shared" si="38"/>
        <v>0</v>
      </c>
      <c r="H86" s="25">
        <f t="shared" si="38"/>
        <v>0</v>
      </c>
      <c r="I86" s="25">
        <f t="shared" si="38"/>
        <v>0</v>
      </c>
      <c r="J86" s="25">
        <f t="shared" si="38"/>
        <v>0</v>
      </c>
      <c r="K86" s="25">
        <f t="shared" si="38"/>
        <v>0</v>
      </c>
      <c r="L86" s="37" t="str">
        <f t="shared" si="30"/>
        <v/>
      </c>
    </row>
    <row r="87" spans="1:12">
      <c r="A87" s="28" t="s">
        <v>30</v>
      </c>
      <c r="B87" s="25">
        <f t="shared" si="27"/>
        <v>0</v>
      </c>
      <c r="C87" s="25">
        <f t="shared" si="27"/>
        <v>0</v>
      </c>
      <c r="D87" s="25">
        <f t="shared" si="38"/>
        <v>0</v>
      </c>
      <c r="E87" s="25">
        <f t="shared" si="38"/>
        <v>0</v>
      </c>
      <c r="F87" s="25">
        <f t="shared" si="38"/>
        <v>0</v>
      </c>
      <c r="G87" s="25">
        <f t="shared" si="38"/>
        <v>0</v>
      </c>
      <c r="H87" s="25">
        <f t="shared" si="38"/>
        <v>0</v>
      </c>
      <c r="I87" s="25">
        <f t="shared" si="38"/>
        <v>0</v>
      </c>
      <c r="J87" s="25">
        <f t="shared" si="38"/>
        <v>0</v>
      </c>
      <c r="K87" s="25">
        <f t="shared" si="38"/>
        <v>0</v>
      </c>
      <c r="L87" s="37" t="str">
        <f t="shared" si="30"/>
        <v/>
      </c>
    </row>
    <row r="88" spans="1:12" ht="19.5" thickBot="1">
      <c r="A88" s="28" t="s">
        <v>31</v>
      </c>
      <c r="B88" s="25">
        <f t="shared" si="27"/>
        <v>0</v>
      </c>
      <c r="C88" s="25">
        <f t="shared" si="27"/>
        <v>0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f>+K178+K208</f>
        <v>0</v>
      </c>
      <c r="L88" s="38" t="str">
        <f t="shared" si="30"/>
        <v/>
      </c>
    </row>
    <row r="89" spans="1:12">
      <c r="A89" s="29" t="s">
        <v>32</v>
      </c>
      <c r="B89" s="30">
        <f t="shared" ref="B89:K89" si="39">+B76+B71</f>
        <v>0</v>
      </c>
      <c r="C89" s="30">
        <f t="shared" si="39"/>
        <v>0</v>
      </c>
      <c r="D89" s="30">
        <f t="shared" si="39"/>
        <v>0</v>
      </c>
      <c r="E89" s="30">
        <f t="shared" si="39"/>
        <v>0</v>
      </c>
      <c r="F89" s="30">
        <f t="shared" si="39"/>
        <v>0</v>
      </c>
      <c r="G89" s="30">
        <f t="shared" si="39"/>
        <v>0</v>
      </c>
      <c r="H89" s="30">
        <f t="shared" si="39"/>
        <v>0</v>
      </c>
      <c r="I89" s="30">
        <f t="shared" si="39"/>
        <v>0</v>
      </c>
      <c r="J89" s="30">
        <f t="shared" si="39"/>
        <v>0</v>
      </c>
      <c r="K89" s="30">
        <f t="shared" si="39"/>
        <v>0</v>
      </c>
      <c r="L89" s="39" t="str">
        <f t="shared" si="30"/>
        <v/>
      </c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2"/>
      <c r="K91" s="153" t="s">
        <v>0</v>
      </c>
      <c r="L91" s="153"/>
    </row>
    <row r="92" spans="1:12">
      <c r="A92" s="154" t="s">
        <v>142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3" spans="1:12">
      <c r="A93" s="3"/>
      <c r="B93" s="3"/>
      <c r="C93" s="3"/>
      <c r="D93" s="3"/>
      <c r="E93" s="3"/>
      <c r="F93" s="3"/>
      <c r="G93" s="3"/>
      <c r="H93" s="3"/>
      <c r="I93" s="3"/>
      <c r="J93" s="3"/>
      <c r="K93" s="155" t="s">
        <v>1</v>
      </c>
      <c r="L93" s="155"/>
    </row>
    <row r="94" spans="1:12">
      <c r="A94" s="156" t="str">
        <f>+A34</f>
        <v>แผนงาน : บริหารการศึกษา</v>
      </c>
      <c r="B94" s="156"/>
      <c r="C94" s="156"/>
      <c r="D94" s="156"/>
      <c r="E94" s="157" t="s">
        <v>2</v>
      </c>
      <c r="F94" s="157"/>
      <c r="G94" s="157"/>
      <c r="H94" s="157"/>
      <c r="I94" s="157"/>
      <c r="J94" s="157"/>
      <c r="K94" s="157"/>
      <c r="L94" s="158"/>
    </row>
    <row r="95" spans="1:12">
      <c r="A95" s="159" t="str">
        <f>+A65</f>
        <v>หน่วยงาน : คณะพัฒนาธุรกิจและอุตสาหกรรม</v>
      </c>
      <c r="B95" s="160"/>
      <c r="C95" s="160"/>
      <c r="D95" s="161"/>
      <c r="E95" s="176" t="s">
        <v>3</v>
      </c>
      <c r="F95" s="176"/>
      <c r="G95" s="176"/>
      <c r="H95" s="146"/>
      <c r="I95" s="146"/>
      <c r="J95" s="146"/>
      <c r="K95" s="146"/>
      <c r="L95" s="5"/>
    </row>
    <row r="96" spans="1:12">
      <c r="A96" s="6" t="s">
        <v>38</v>
      </c>
      <c r="B96" s="7"/>
      <c r="C96" s="7"/>
      <c r="D96" s="8"/>
      <c r="E96" s="177" t="s">
        <v>4</v>
      </c>
      <c r="F96" s="177"/>
      <c r="G96" s="177"/>
      <c r="H96" s="9"/>
      <c r="I96" s="9"/>
      <c r="J96" s="9"/>
      <c r="K96" s="9"/>
      <c r="L96" s="10"/>
    </row>
    <row r="97" spans="1:12">
      <c r="A97" s="11"/>
      <c r="B97" s="12"/>
      <c r="C97" s="12"/>
      <c r="D97" s="12"/>
      <c r="E97" s="13"/>
      <c r="F97" s="13"/>
      <c r="G97" s="13"/>
      <c r="H97" s="14"/>
      <c r="I97" s="14"/>
      <c r="J97" s="14"/>
      <c r="K97" s="14"/>
      <c r="L97" s="15"/>
    </row>
    <row r="98" spans="1:12">
      <c r="A98" s="7" t="s">
        <v>5</v>
      </c>
      <c r="B98" s="7"/>
      <c r="C98" s="7"/>
      <c r="D98" s="7"/>
      <c r="E98" s="9"/>
      <c r="F98" s="9"/>
      <c r="G98" s="9"/>
      <c r="H98" s="9"/>
      <c r="I98" s="9"/>
      <c r="J98" s="9"/>
      <c r="K98" s="9"/>
      <c r="L98" s="9"/>
    </row>
    <row r="99" spans="1:12">
      <c r="A99" s="16" t="s">
        <v>6</v>
      </c>
      <c r="B99" s="151" t="s">
        <v>7</v>
      </c>
      <c r="C99" s="152"/>
      <c r="D99" s="151" t="s">
        <v>8</v>
      </c>
      <c r="E99" s="152"/>
      <c r="F99" s="151" t="s">
        <v>9</v>
      </c>
      <c r="G99" s="152"/>
      <c r="H99" s="151" t="s">
        <v>10</v>
      </c>
      <c r="I99" s="152"/>
      <c r="J99" s="151" t="s">
        <v>11</v>
      </c>
      <c r="K99" s="152"/>
      <c r="L99" s="17" t="s">
        <v>12</v>
      </c>
    </row>
    <row r="100" spans="1:12">
      <c r="A100" s="18"/>
      <c r="B100" s="19" t="s">
        <v>13</v>
      </c>
      <c r="C100" s="19" t="s">
        <v>14</v>
      </c>
      <c r="D100" s="19" t="s">
        <v>13</v>
      </c>
      <c r="E100" s="19" t="s">
        <v>14</v>
      </c>
      <c r="F100" s="19" t="s">
        <v>13</v>
      </c>
      <c r="G100" s="19" t="s">
        <v>14</v>
      </c>
      <c r="H100" s="19" t="s">
        <v>13</v>
      </c>
      <c r="I100" s="19" t="s">
        <v>14</v>
      </c>
      <c r="J100" s="19" t="s">
        <v>13</v>
      </c>
      <c r="K100" s="19" t="s">
        <v>14</v>
      </c>
      <c r="L100" s="20" t="s">
        <v>15</v>
      </c>
    </row>
    <row r="101" spans="1:12">
      <c r="A101" s="21" t="s">
        <v>16</v>
      </c>
      <c r="B101" s="22">
        <f>+D101+F101+H101+J101</f>
        <v>0</v>
      </c>
      <c r="C101" s="22">
        <f>+E101+G101+I101+K101</f>
        <v>0</v>
      </c>
      <c r="D101" s="22">
        <f t="shared" ref="D101:K101" si="40">SUM(D102:D104)</f>
        <v>0</v>
      </c>
      <c r="E101" s="22">
        <f t="shared" si="40"/>
        <v>0</v>
      </c>
      <c r="F101" s="22">
        <f t="shared" si="40"/>
        <v>0</v>
      </c>
      <c r="G101" s="22">
        <f t="shared" si="40"/>
        <v>0</v>
      </c>
      <c r="H101" s="22">
        <f t="shared" si="40"/>
        <v>0</v>
      </c>
      <c r="I101" s="22">
        <f t="shared" si="40"/>
        <v>0</v>
      </c>
      <c r="J101" s="22">
        <f t="shared" si="40"/>
        <v>0</v>
      </c>
      <c r="K101" s="22">
        <f t="shared" si="40"/>
        <v>0</v>
      </c>
      <c r="L101" s="23" t="str">
        <f>IF(C101&gt;0,FIXED(C101/B101*100,2),"")</f>
        <v/>
      </c>
    </row>
    <row r="102" spans="1:12">
      <c r="A102" s="24" t="s">
        <v>17</v>
      </c>
      <c r="B102" s="25">
        <f t="shared" ref="B102:C118" si="41">+D102+F102+H102+J102</f>
        <v>0</v>
      </c>
      <c r="C102" s="25">
        <f t="shared" si="41"/>
        <v>0</v>
      </c>
      <c r="D102" s="25">
        <f t="shared" ref="D102:D104" si="42">+N102/4-(N102*0.001)</f>
        <v>0</v>
      </c>
      <c r="E102" s="25"/>
      <c r="F102" s="25">
        <f t="shared" ref="F102:F104" si="43">+D102</f>
        <v>0</v>
      </c>
      <c r="G102" s="25"/>
      <c r="H102" s="25">
        <f t="shared" ref="H102:H104" si="44">+(N102-D102-F102)/2</f>
        <v>0</v>
      </c>
      <c r="I102" s="25"/>
      <c r="J102" s="25">
        <f t="shared" ref="J102:J104" si="45">+N102-D102-F102-H102</f>
        <v>0</v>
      </c>
      <c r="K102" s="25"/>
      <c r="L102" s="37" t="str">
        <f>IF(C102&gt;0,FIXED(C102/B102*100,2),"")</f>
        <v/>
      </c>
    </row>
    <row r="103" spans="1:12">
      <c r="A103" s="24" t="s">
        <v>18</v>
      </c>
      <c r="B103" s="25">
        <f t="shared" si="41"/>
        <v>0</v>
      </c>
      <c r="C103" s="25">
        <f t="shared" si="41"/>
        <v>0</v>
      </c>
      <c r="D103" s="25">
        <f t="shared" si="42"/>
        <v>0</v>
      </c>
      <c r="E103" s="25"/>
      <c r="F103" s="25">
        <f t="shared" si="43"/>
        <v>0</v>
      </c>
      <c r="G103" s="25"/>
      <c r="H103" s="25">
        <f t="shared" si="44"/>
        <v>0</v>
      </c>
      <c r="I103" s="25"/>
      <c r="J103" s="25">
        <f t="shared" si="45"/>
        <v>0</v>
      </c>
      <c r="K103" s="25"/>
      <c r="L103" s="37" t="str">
        <f>IF(C103&gt;0,FIXED(C103/B103*100,2),"")</f>
        <v/>
      </c>
    </row>
    <row r="104" spans="1:12">
      <c r="A104" s="24" t="s">
        <v>140</v>
      </c>
      <c r="B104" s="25">
        <f t="shared" si="41"/>
        <v>0</v>
      </c>
      <c r="C104" s="25">
        <f t="shared" si="41"/>
        <v>0</v>
      </c>
      <c r="D104" s="25">
        <f t="shared" si="42"/>
        <v>0</v>
      </c>
      <c r="E104" s="25"/>
      <c r="F104" s="25">
        <f t="shared" si="43"/>
        <v>0</v>
      </c>
      <c r="G104" s="25"/>
      <c r="H104" s="25">
        <f t="shared" si="44"/>
        <v>0</v>
      </c>
      <c r="I104" s="25"/>
      <c r="J104" s="25">
        <f t="shared" si="45"/>
        <v>0</v>
      </c>
      <c r="K104" s="25"/>
      <c r="L104" s="37" t="str">
        <f>IF(C104&gt;0,FIXED(C104/B104*100,2),"")</f>
        <v/>
      </c>
    </row>
    <row r="105" spans="1:12">
      <c r="A105" s="21" t="s">
        <v>19</v>
      </c>
      <c r="B105" s="22">
        <f t="shared" si="41"/>
        <v>0</v>
      </c>
      <c r="C105" s="22">
        <f t="shared" si="41"/>
        <v>0</v>
      </c>
      <c r="D105" s="22">
        <f t="shared" ref="D105:K105" si="46">+D106</f>
        <v>0</v>
      </c>
      <c r="E105" s="22">
        <f t="shared" si="46"/>
        <v>0</v>
      </c>
      <c r="F105" s="22">
        <f t="shared" si="46"/>
        <v>0</v>
      </c>
      <c r="G105" s="22">
        <f t="shared" si="46"/>
        <v>0</v>
      </c>
      <c r="H105" s="22">
        <f t="shared" si="46"/>
        <v>0</v>
      </c>
      <c r="I105" s="22">
        <f t="shared" si="46"/>
        <v>0</v>
      </c>
      <c r="J105" s="22">
        <f t="shared" si="46"/>
        <v>0</v>
      </c>
      <c r="K105" s="22">
        <f t="shared" si="46"/>
        <v>0</v>
      </c>
      <c r="L105" s="23" t="str">
        <f t="shared" ref="L105:L119" si="47">IF(C105&gt;0,FIXED(C105/B105*100,2),"")</f>
        <v/>
      </c>
    </row>
    <row r="106" spans="1:12">
      <c r="A106" s="21" t="s">
        <v>20</v>
      </c>
      <c r="B106" s="22">
        <f t="shared" si="41"/>
        <v>0</v>
      </c>
      <c r="C106" s="22">
        <f t="shared" si="41"/>
        <v>0</v>
      </c>
      <c r="D106" s="22">
        <f t="shared" ref="D106:K106" si="48">+D107+D110+D111+D114</f>
        <v>0</v>
      </c>
      <c r="E106" s="22">
        <f t="shared" si="48"/>
        <v>0</v>
      </c>
      <c r="F106" s="22">
        <f t="shared" si="48"/>
        <v>0</v>
      </c>
      <c r="G106" s="22">
        <f t="shared" si="48"/>
        <v>0</v>
      </c>
      <c r="H106" s="22">
        <f t="shared" si="48"/>
        <v>0</v>
      </c>
      <c r="I106" s="22">
        <f t="shared" si="48"/>
        <v>0</v>
      </c>
      <c r="J106" s="22">
        <f t="shared" si="48"/>
        <v>0</v>
      </c>
      <c r="K106" s="22">
        <f t="shared" si="48"/>
        <v>0</v>
      </c>
      <c r="L106" s="23" t="str">
        <f t="shared" si="47"/>
        <v/>
      </c>
    </row>
    <row r="107" spans="1:12">
      <c r="A107" s="21" t="s">
        <v>21</v>
      </c>
      <c r="B107" s="22">
        <f t="shared" si="41"/>
        <v>0</v>
      </c>
      <c r="C107" s="22">
        <f t="shared" si="41"/>
        <v>0</v>
      </c>
      <c r="D107" s="22">
        <f t="shared" ref="D107:K107" si="49">+D108+D109</f>
        <v>0</v>
      </c>
      <c r="E107" s="22">
        <f t="shared" si="49"/>
        <v>0</v>
      </c>
      <c r="F107" s="22">
        <f t="shared" si="49"/>
        <v>0</v>
      </c>
      <c r="G107" s="22">
        <f t="shared" si="49"/>
        <v>0</v>
      </c>
      <c r="H107" s="22">
        <f t="shared" si="49"/>
        <v>0</v>
      </c>
      <c r="I107" s="22">
        <f t="shared" si="49"/>
        <v>0</v>
      </c>
      <c r="J107" s="22">
        <f t="shared" si="49"/>
        <v>0</v>
      </c>
      <c r="K107" s="22">
        <f t="shared" si="49"/>
        <v>0</v>
      </c>
      <c r="L107" s="23" t="str">
        <f t="shared" si="47"/>
        <v/>
      </c>
    </row>
    <row r="108" spans="1:12">
      <c r="A108" s="24" t="s">
        <v>22</v>
      </c>
      <c r="B108" s="25">
        <f t="shared" si="41"/>
        <v>0</v>
      </c>
      <c r="C108" s="25">
        <f t="shared" si="41"/>
        <v>0</v>
      </c>
      <c r="D108" s="25">
        <f>+N108/4-(N108*0.001)</f>
        <v>0</v>
      </c>
      <c r="E108" s="25"/>
      <c r="F108" s="25">
        <f>+D108</f>
        <v>0</v>
      </c>
      <c r="G108" s="25"/>
      <c r="H108" s="25">
        <f>+(N108-D108-F108)/2</f>
        <v>0</v>
      </c>
      <c r="I108" s="25"/>
      <c r="J108" s="25">
        <f>+N108-D108-F108-H108</f>
        <v>0</v>
      </c>
      <c r="K108" s="25"/>
      <c r="L108" s="37" t="str">
        <f t="shared" si="47"/>
        <v/>
      </c>
    </row>
    <row r="109" spans="1:12">
      <c r="A109" s="26" t="s">
        <v>23</v>
      </c>
      <c r="B109" s="25">
        <f t="shared" si="41"/>
        <v>0</v>
      </c>
      <c r="C109" s="25">
        <f t="shared" si="41"/>
        <v>0</v>
      </c>
      <c r="D109" s="25"/>
      <c r="E109" s="25"/>
      <c r="F109" s="25"/>
      <c r="G109" s="25"/>
      <c r="H109" s="25"/>
      <c r="I109" s="25"/>
      <c r="J109" s="25"/>
      <c r="K109" s="27"/>
      <c r="L109" s="37" t="str">
        <f t="shared" si="47"/>
        <v/>
      </c>
    </row>
    <row r="110" spans="1:12">
      <c r="A110" s="24" t="s">
        <v>141</v>
      </c>
      <c r="B110" s="25">
        <f t="shared" si="41"/>
        <v>0</v>
      </c>
      <c r="C110" s="25">
        <f t="shared" si="41"/>
        <v>0</v>
      </c>
      <c r="D110" s="25">
        <f>+N110*0.15</f>
        <v>0</v>
      </c>
      <c r="E110" s="25"/>
      <c r="F110" s="25">
        <f>+N110*0.3</f>
        <v>0</v>
      </c>
      <c r="G110" s="25"/>
      <c r="H110" s="25">
        <f>+N110*0.3</f>
        <v>0</v>
      </c>
      <c r="I110" s="25"/>
      <c r="J110" s="25">
        <f>+N110-D110-F110-H110</f>
        <v>0</v>
      </c>
      <c r="K110" s="25"/>
      <c r="L110" s="37" t="str">
        <f t="shared" si="47"/>
        <v/>
      </c>
    </row>
    <row r="111" spans="1:12">
      <c r="A111" s="21" t="s">
        <v>24</v>
      </c>
      <c r="B111" s="22">
        <f t="shared" si="41"/>
        <v>0</v>
      </c>
      <c r="C111" s="22">
        <f t="shared" si="41"/>
        <v>0</v>
      </c>
      <c r="D111" s="22">
        <f t="shared" ref="D111:K111" si="50">+D112+D113</f>
        <v>0</v>
      </c>
      <c r="E111" s="22">
        <f t="shared" si="50"/>
        <v>0</v>
      </c>
      <c r="F111" s="22">
        <f t="shared" si="50"/>
        <v>0</v>
      </c>
      <c r="G111" s="22">
        <f t="shared" si="50"/>
        <v>0</v>
      </c>
      <c r="H111" s="22">
        <f t="shared" si="50"/>
        <v>0</v>
      </c>
      <c r="I111" s="22">
        <f t="shared" si="50"/>
        <v>0</v>
      </c>
      <c r="J111" s="22">
        <f t="shared" si="50"/>
        <v>0</v>
      </c>
      <c r="K111" s="22">
        <f t="shared" si="50"/>
        <v>0</v>
      </c>
      <c r="L111" s="23" t="str">
        <f t="shared" si="47"/>
        <v/>
      </c>
    </row>
    <row r="112" spans="1:12">
      <c r="A112" s="28" t="s">
        <v>25</v>
      </c>
      <c r="B112" s="25">
        <f t="shared" si="41"/>
        <v>0</v>
      </c>
      <c r="C112" s="25">
        <f t="shared" si="41"/>
        <v>0</v>
      </c>
      <c r="D112" s="27"/>
      <c r="E112" s="27"/>
      <c r="F112" s="27"/>
      <c r="G112" s="27"/>
      <c r="H112" s="27"/>
      <c r="I112" s="27"/>
      <c r="J112" s="27"/>
      <c r="K112" s="27"/>
      <c r="L112" s="37" t="str">
        <f t="shared" si="47"/>
        <v/>
      </c>
    </row>
    <row r="113" spans="1:12">
      <c r="A113" s="28" t="s">
        <v>26</v>
      </c>
      <c r="B113" s="25">
        <f t="shared" si="41"/>
        <v>0</v>
      </c>
      <c r="C113" s="25">
        <f t="shared" si="41"/>
        <v>0</v>
      </c>
      <c r="D113" s="27"/>
      <c r="E113" s="27"/>
      <c r="F113" s="27"/>
      <c r="G113" s="27"/>
      <c r="H113" s="27"/>
      <c r="I113" s="27"/>
      <c r="J113" s="27"/>
      <c r="K113" s="27"/>
      <c r="L113" s="37" t="str">
        <f t="shared" si="47"/>
        <v/>
      </c>
    </row>
    <row r="114" spans="1:12">
      <c r="A114" s="21" t="s">
        <v>27</v>
      </c>
      <c r="B114" s="22">
        <f t="shared" si="41"/>
        <v>0</v>
      </c>
      <c r="C114" s="22">
        <f t="shared" si="41"/>
        <v>0</v>
      </c>
      <c r="D114" s="22">
        <f t="shared" ref="D114:K114" si="51">SUM(D115:D118)</f>
        <v>0</v>
      </c>
      <c r="E114" s="22">
        <f t="shared" si="51"/>
        <v>0</v>
      </c>
      <c r="F114" s="22">
        <f t="shared" si="51"/>
        <v>0</v>
      </c>
      <c r="G114" s="22">
        <f t="shared" si="51"/>
        <v>0</v>
      </c>
      <c r="H114" s="22">
        <f t="shared" si="51"/>
        <v>0</v>
      </c>
      <c r="I114" s="22">
        <f t="shared" si="51"/>
        <v>0</v>
      </c>
      <c r="J114" s="22">
        <f t="shared" si="51"/>
        <v>0</v>
      </c>
      <c r="K114" s="22">
        <f t="shared" si="51"/>
        <v>0</v>
      </c>
      <c r="L114" s="23" t="str">
        <f t="shared" si="47"/>
        <v/>
      </c>
    </row>
    <row r="115" spans="1:12">
      <c r="A115" s="28" t="s">
        <v>28</v>
      </c>
      <c r="B115" s="25">
        <f t="shared" si="41"/>
        <v>0</v>
      </c>
      <c r="C115" s="25">
        <f t="shared" si="41"/>
        <v>0</v>
      </c>
      <c r="D115" s="25"/>
      <c r="E115" s="25"/>
      <c r="F115" s="25"/>
      <c r="G115" s="25"/>
      <c r="H115" s="25"/>
      <c r="I115" s="25"/>
      <c r="J115" s="25"/>
      <c r="K115" s="25"/>
      <c r="L115" s="37" t="str">
        <f t="shared" si="47"/>
        <v/>
      </c>
    </row>
    <row r="116" spans="1:12">
      <c r="A116" s="28" t="s">
        <v>29</v>
      </c>
      <c r="B116" s="25">
        <f t="shared" si="41"/>
        <v>0</v>
      </c>
      <c r="C116" s="25">
        <f t="shared" si="41"/>
        <v>0</v>
      </c>
      <c r="D116" s="25"/>
      <c r="E116" s="25"/>
      <c r="F116" s="25"/>
      <c r="G116" s="25"/>
      <c r="H116" s="25"/>
      <c r="I116" s="25"/>
      <c r="J116" s="25"/>
      <c r="K116" s="25"/>
      <c r="L116" s="37" t="str">
        <f t="shared" si="47"/>
        <v/>
      </c>
    </row>
    <row r="117" spans="1:12">
      <c r="A117" s="28" t="s">
        <v>30</v>
      </c>
      <c r="B117" s="25">
        <f t="shared" si="41"/>
        <v>0</v>
      </c>
      <c r="C117" s="25">
        <f t="shared" si="41"/>
        <v>0</v>
      </c>
      <c r="D117" s="25"/>
      <c r="E117" s="25"/>
      <c r="F117" s="25"/>
      <c r="G117" s="25"/>
      <c r="H117" s="25"/>
      <c r="I117" s="25"/>
      <c r="J117" s="25"/>
      <c r="K117" s="25"/>
      <c r="L117" s="37" t="str">
        <f t="shared" si="47"/>
        <v/>
      </c>
    </row>
    <row r="118" spans="1:12" ht="19.5" thickBot="1">
      <c r="A118" s="28" t="s">
        <v>31</v>
      </c>
      <c r="B118" s="25">
        <f t="shared" si="41"/>
        <v>0</v>
      </c>
      <c r="C118" s="25">
        <f t="shared" si="41"/>
        <v>0</v>
      </c>
      <c r="D118" s="25"/>
      <c r="E118" s="25"/>
      <c r="F118" s="25"/>
      <c r="G118" s="25"/>
      <c r="H118" s="25"/>
      <c r="I118" s="25"/>
      <c r="J118" s="25"/>
      <c r="K118" s="25"/>
      <c r="L118" s="38" t="str">
        <f t="shared" si="47"/>
        <v/>
      </c>
    </row>
    <row r="119" spans="1:12">
      <c r="A119" s="29" t="s">
        <v>32</v>
      </c>
      <c r="B119" s="30">
        <f>+B106+B101</f>
        <v>0</v>
      </c>
      <c r="C119" s="30">
        <f>+C106+C101</f>
        <v>0</v>
      </c>
      <c r="D119" s="30">
        <f>+D106+D101</f>
        <v>0</v>
      </c>
      <c r="E119" s="30">
        <f t="shared" ref="E119:K119" si="52">+E106+E101</f>
        <v>0</v>
      </c>
      <c r="F119" s="30">
        <f t="shared" si="52"/>
        <v>0</v>
      </c>
      <c r="G119" s="30">
        <f t="shared" si="52"/>
        <v>0</v>
      </c>
      <c r="H119" s="30">
        <f t="shared" si="52"/>
        <v>0</v>
      </c>
      <c r="I119" s="30">
        <f t="shared" si="52"/>
        <v>0</v>
      </c>
      <c r="J119" s="30">
        <f t="shared" si="52"/>
        <v>0</v>
      </c>
      <c r="K119" s="30">
        <f t="shared" si="52"/>
        <v>0</v>
      </c>
      <c r="L119" s="39" t="str">
        <f t="shared" si="47"/>
        <v/>
      </c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2"/>
      <c r="K121" s="153" t="s">
        <v>0</v>
      </c>
      <c r="L121" s="153"/>
    </row>
    <row r="122" spans="1:12">
      <c r="A122" s="154" t="s">
        <v>142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</row>
    <row r="123" spans="1:1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55" t="s">
        <v>1</v>
      </c>
      <c r="L123" s="155"/>
    </row>
    <row r="124" spans="1:12">
      <c r="A124" s="156" t="str">
        <f>+A94</f>
        <v>แผนงาน : บริหารการศึกษา</v>
      </c>
      <c r="B124" s="156"/>
      <c r="C124" s="156"/>
      <c r="D124" s="156"/>
      <c r="E124" s="157" t="s">
        <v>2</v>
      </c>
      <c r="F124" s="157"/>
      <c r="G124" s="157"/>
      <c r="H124" s="157"/>
      <c r="I124" s="157"/>
      <c r="J124" s="157"/>
      <c r="K124" s="157"/>
      <c r="L124" s="158"/>
    </row>
    <row r="125" spans="1:12">
      <c r="A125" s="159" t="str">
        <f>+A95</f>
        <v>หน่วยงาน : คณะพัฒนาธุรกิจและอุตสาหกรรม</v>
      </c>
      <c r="B125" s="160"/>
      <c r="C125" s="160"/>
      <c r="D125" s="161"/>
      <c r="E125" s="176" t="s">
        <v>3</v>
      </c>
      <c r="F125" s="176"/>
      <c r="G125" s="176"/>
      <c r="H125" s="146"/>
      <c r="I125" s="146"/>
      <c r="J125" s="146"/>
      <c r="K125" s="146"/>
      <c r="L125" s="5"/>
    </row>
    <row r="126" spans="1:12">
      <c r="A126" s="6" t="s">
        <v>113</v>
      </c>
      <c r="B126" s="7"/>
      <c r="C126" s="7"/>
      <c r="D126" s="8"/>
      <c r="E126" s="177" t="s">
        <v>4</v>
      </c>
      <c r="F126" s="177"/>
      <c r="G126" s="177"/>
      <c r="H126" s="9"/>
      <c r="I126" s="9"/>
      <c r="J126" s="9"/>
      <c r="K126" s="9"/>
      <c r="L126" s="10"/>
    </row>
    <row r="127" spans="1:12">
      <c r="A127" s="11"/>
      <c r="B127" s="12"/>
      <c r="C127" s="12"/>
      <c r="D127" s="12"/>
      <c r="E127" s="13"/>
      <c r="F127" s="13"/>
      <c r="G127" s="13"/>
      <c r="H127" s="14"/>
      <c r="I127" s="14"/>
      <c r="J127" s="14"/>
      <c r="K127" s="14"/>
      <c r="L127" s="15"/>
    </row>
    <row r="128" spans="1:12">
      <c r="A128" s="7" t="s">
        <v>5</v>
      </c>
      <c r="B128" s="7"/>
      <c r="C128" s="7"/>
      <c r="D128" s="7"/>
      <c r="E128" s="9"/>
      <c r="F128" s="9"/>
      <c r="G128" s="9"/>
      <c r="H128" s="9"/>
      <c r="I128" s="9"/>
      <c r="J128" s="9"/>
      <c r="K128" s="9"/>
      <c r="L128" s="9"/>
    </row>
    <row r="129" spans="1:12">
      <c r="A129" s="16" t="s">
        <v>6</v>
      </c>
      <c r="B129" s="151" t="s">
        <v>7</v>
      </c>
      <c r="C129" s="152"/>
      <c r="D129" s="151" t="s">
        <v>8</v>
      </c>
      <c r="E129" s="152"/>
      <c r="F129" s="151" t="s">
        <v>9</v>
      </c>
      <c r="G129" s="152"/>
      <c r="H129" s="151" t="s">
        <v>10</v>
      </c>
      <c r="I129" s="152"/>
      <c r="J129" s="151" t="s">
        <v>11</v>
      </c>
      <c r="K129" s="152"/>
      <c r="L129" s="17" t="s">
        <v>12</v>
      </c>
    </row>
    <row r="130" spans="1:12">
      <c r="A130" s="18"/>
      <c r="B130" s="19" t="s">
        <v>13</v>
      </c>
      <c r="C130" s="19" t="s">
        <v>14</v>
      </c>
      <c r="D130" s="19" t="s">
        <v>13</v>
      </c>
      <c r="E130" s="19" t="s">
        <v>14</v>
      </c>
      <c r="F130" s="19" t="s">
        <v>13</v>
      </c>
      <c r="G130" s="19" t="s">
        <v>14</v>
      </c>
      <c r="H130" s="19" t="s">
        <v>13</v>
      </c>
      <c r="I130" s="19" t="s">
        <v>14</v>
      </c>
      <c r="J130" s="19" t="s">
        <v>13</v>
      </c>
      <c r="K130" s="19" t="s">
        <v>14</v>
      </c>
      <c r="L130" s="20" t="s">
        <v>15</v>
      </c>
    </row>
    <row r="131" spans="1:12">
      <c r="A131" s="21" t="s">
        <v>16</v>
      </c>
      <c r="B131" s="22">
        <f>+D131+F131+H131+J131</f>
        <v>0</v>
      </c>
      <c r="C131" s="22">
        <f>+E131+G131+I131+K131</f>
        <v>0</v>
      </c>
      <c r="D131" s="22">
        <f t="shared" ref="D131:K131" si="53">SUM(D132:D134)</f>
        <v>0</v>
      </c>
      <c r="E131" s="22">
        <f t="shared" si="53"/>
        <v>0</v>
      </c>
      <c r="F131" s="22">
        <f t="shared" si="53"/>
        <v>0</v>
      </c>
      <c r="G131" s="22">
        <f t="shared" si="53"/>
        <v>0</v>
      </c>
      <c r="H131" s="22">
        <f t="shared" si="53"/>
        <v>0</v>
      </c>
      <c r="I131" s="22">
        <f t="shared" si="53"/>
        <v>0</v>
      </c>
      <c r="J131" s="22">
        <f t="shared" si="53"/>
        <v>0</v>
      </c>
      <c r="K131" s="22">
        <f t="shared" si="53"/>
        <v>0</v>
      </c>
      <c r="L131" s="23" t="str">
        <f>IF(C131&gt;0,FIXED(C131/B131*100,2),"")</f>
        <v/>
      </c>
    </row>
    <row r="132" spans="1:12">
      <c r="A132" s="24" t="s">
        <v>17</v>
      </c>
      <c r="B132" s="25">
        <f t="shared" ref="B132:C148" si="54">+D132+F132+H132+J132</f>
        <v>0</v>
      </c>
      <c r="C132" s="25">
        <f t="shared" si="54"/>
        <v>0</v>
      </c>
      <c r="D132" s="25"/>
      <c r="E132" s="25"/>
      <c r="F132" s="25"/>
      <c r="G132" s="25"/>
      <c r="H132" s="25"/>
      <c r="I132" s="25"/>
      <c r="J132" s="25"/>
      <c r="K132" s="25"/>
      <c r="L132" s="37" t="str">
        <f>IF(C132&gt;0,FIXED(C132/B132*100,2),"")</f>
        <v/>
      </c>
    </row>
    <row r="133" spans="1:12">
      <c r="A133" s="24" t="s">
        <v>18</v>
      </c>
      <c r="B133" s="25">
        <f t="shared" si="54"/>
        <v>0</v>
      </c>
      <c r="C133" s="25">
        <f t="shared" si="54"/>
        <v>0</v>
      </c>
      <c r="D133" s="25"/>
      <c r="E133" s="25"/>
      <c r="F133" s="25"/>
      <c r="G133" s="25"/>
      <c r="H133" s="25"/>
      <c r="I133" s="25"/>
      <c r="J133" s="25"/>
      <c r="K133" s="25"/>
      <c r="L133" s="37" t="str">
        <f>IF(C133&gt;0,FIXED(C133/B133*100,2),"")</f>
        <v/>
      </c>
    </row>
    <row r="134" spans="1:12">
      <c r="A134" s="24" t="s">
        <v>140</v>
      </c>
      <c r="B134" s="25">
        <f t="shared" si="54"/>
        <v>0</v>
      </c>
      <c r="C134" s="25">
        <f t="shared" si="54"/>
        <v>0</v>
      </c>
      <c r="D134" s="25"/>
      <c r="E134" s="25"/>
      <c r="F134" s="25"/>
      <c r="G134" s="25"/>
      <c r="H134" s="25"/>
      <c r="I134" s="25"/>
      <c r="J134" s="25"/>
      <c r="K134" s="25"/>
      <c r="L134" s="37" t="str">
        <f>IF(C134&gt;0,FIXED(C134/B134*100,2),"")</f>
        <v/>
      </c>
    </row>
    <row r="135" spans="1:12">
      <c r="A135" s="21" t="s">
        <v>19</v>
      </c>
      <c r="B135" s="22">
        <f t="shared" si="54"/>
        <v>0</v>
      </c>
      <c r="C135" s="22">
        <f t="shared" si="54"/>
        <v>0</v>
      </c>
      <c r="D135" s="22">
        <f t="shared" ref="D135:K135" si="55">+D136</f>
        <v>0</v>
      </c>
      <c r="E135" s="22">
        <f t="shared" si="55"/>
        <v>0</v>
      </c>
      <c r="F135" s="22">
        <f t="shared" si="55"/>
        <v>0</v>
      </c>
      <c r="G135" s="22">
        <f t="shared" si="55"/>
        <v>0</v>
      </c>
      <c r="H135" s="22">
        <f t="shared" si="55"/>
        <v>0</v>
      </c>
      <c r="I135" s="22">
        <f t="shared" si="55"/>
        <v>0</v>
      </c>
      <c r="J135" s="22">
        <f t="shared" si="55"/>
        <v>0</v>
      </c>
      <c r="K135" s="22">
        <f t="shared" si="55"/>
        <v>0</v>
      </c>
      <c r="L135" s="23" t="str">
        <f t="shared" ref="L135:L149" si="56">IF(C135&gt;0,FIXED(C135/B135*100,2),"")</f>
        <v/>
      </c>
    </row>
    <row r="136" spans="1:12">
      <c r="A136" s="21" t="s">
        <v>20</v>
      </c>
      <c r="B136" s="22">
        <f t="shared" si="54"/>
        <v>0</v>
      </c>
      <c r="C136" s="22">
        <f t="shared" si="54"/>
        <v>0</v>
      </c>
      <c r="D136" s="22">
        <f t="shared" ref="D136:K136" si="57">+D137+D140+D141+D144</f>
        <v>0</v>
      </c>
      <c r="E136" s="22">
        <f t="shared" si="57"/>
        <v>0</v>
      </c>
      <c r="F136" s="22">
        <f t="shared" si="57"/>
        <v>0</v>
      </c>
      <c r="G136" s="22">
        <f t="shared" si="57"/>
        <v>0</v>
      </c>
      <c r="H136" s="22">
        <f t="shared" si="57"/>
        <v>0</v>
      </c>
      <c r="I136" s="22">
        <f t="shared" si="57"/>
        <v>0</v>
      </c>
      <c r="J136" s="22">
        <f t="shared" si="57"/>
        <v>0</v>
      </c>
      <c r="K136" s="22">
        <f t="shared" si="57"/>
        <v>0</v>
      </c>
      <c r="L136" s="23" t="str">
        <f t="shared" si="56"/>
        <v/>
      </c>
    </row>
    <row r="137" spans="1:12">
      <c r="A137" s="21" t="s">
        <v>21</v>
      </c>
      <c r="B137" s="22">
        <f t="shared" si="54"/>
        <v>0</v>
      </c>
      <c r="C137" s="22">
        <f t="shared" si="54"/>
        <v>0</v>
      </c>
      <c r="D137" s="22">
        <f t="shared" ref="D137:K137" si="58">+D138+D139</f>
        <v>0</v>
      </c>
      <c r="E137" s="22">
        <f t="shared" si="58"/>
        <v>0</v>
      </c>
      <c r="F137" s="22">
        <f t="shared" si="58"/>
        <v>0</v>
      </c>
      <c r="G137" s="22">
        <f t="shared" si="58"/>
        <v>0</v>
      </c>
      <c r="H137" s="22">
        <f t="shared" si="58"/>
        <v>0</v>
      </c>
      <c r="I137" s="22">
        <f t="shared" si="58"/>
        <v>0</v>
      </c>
      <c r="J137" s="22">
        <f t="shared" si="58"/>
        <v>0</v>
      </c>
      <c r="K137" s="22">
        <f t="shared" si="58"/>
        <v>0</v>
      </c>
      <c r="L137" s="23" t="str">
        <f t="shared" si="56"/>
        <v/>
      </c>
    </row>
    <row r="138" spans="1:12">
      <c r="A138" s="24" t="s">
        <v>22</v>
      </c>
      <c r="B138" s="25">
        <f t="shared" si="54"/>
        <v>0</v>
      </c>
      <c r="C138" s="25">
        <f t="shared" si="54"/>
        <v>0</v>
      </c>
      <c r="D138" s="25"/>
      <c r="E138" s="25"/>
      <c r="F138" s="25"/>
      <c r="G138" s="25"/>
      <c r="H138" s="25"/>
      <c r="I138" s="25"/>
      <c r="J138" s="25"/>
      <c r="K138" s="25"/>
      <c r="L138" s="37" t="str">
        <f t="shared" si="56"/>
        <v/>
      </c>
    </row>
    <row r="139" spans="1:12">
      <c r="A139" s="26" t="s">
        <v>23</v>
      </c>
      <c r="B139" s="25">
        <f t="shared" si="54"/>
        <v>0</v>
      </c>
      <c r="C139" s="25">
        <f t="shared" si="54"/>
        <v>0</v>
      </c>
      <c r="D139" s="25"/>
      <c r="E139" s="25"/>
      <c r="F139" s="25"/>
      <c r="G139" s="25"/>
      <c r="H139" s="25"/>
      <c r="I139" s="25"/>
      <c r="J139" s="25"/>
      <c r="K139" s="27"/>
      <c r="L139" s="37" t="str">
        <f t="shared" si="56"/>
        <v/>
      </c>
    </row>
    <row r="140" spans="1:12">
      <c r="A140" s="24" t="s">
        <v>141</v>
      </c>
      <c r="B140" s="25">
        <f t="shared" si="54"/>
        <v>0</v>
      </c>
      <c r="C140" s="25">
        <f t="shared" si="54"/>
        <v>0</v>
      </c>
      <c r="D140" s="25"/>
      <c r="E140" s="25"/>
      <c r="F140" s="25"/>
      <c r="G140" s="25"/>
      <c r="H140" s="25"/>
      <c r="I140" s="25"/>
      <c r="J140" s="25"/>
      <c r="K140" s="25"/>
      <c r="L140" s="37" t="str">
        <f t="shared" si="56"/>
        <v/>
      </c>
    </row>
    <row r="141" spans="1:12">
      <c r="A141" s="21" t="s">
        <v>24</v>
      </c>
      <c r="B141" s="22">
        <f t="shared" si="54"/>
        <v>0</v>
      </c>
      <c r="C141" s="22">
        <f t="shared" si="54"/>
        <v>0</v>
      </c>
      <c r="D141" s="22">
        <f t="shared" ref="D141:K141" si="59">+D142+D143</f>
        <v>0</v>
      </c>
      <c r="E141" s="22">
        <f t="shared" si="59"/>
        <v>0</v>
      </c>
      <c r="F141" s="22">
        <f t="shared" si="59"/>
        <v>0</v>
      </c>
      <c r="G141" s="22">
        <f t="shared" si="59"/>
        <v>0</v>
      </c>
      <c r="H141" s="22">
        <f t="shared" si="59"/>
        <v>0</v>
      </c>
      <c r="I141" s="22">
        <f t="shared" si="59"/>
        <v>0</v>
      </c>
      <c r="J141" s="22">
        <f t="shared" si="59"/>
        <v>0</v>
      </c>
      <c r="K141" s="22">
        <f t="shared" si="59"/>
        <v>0</v>
      </c>
      <c r="L141" s="23" t="str">
        <f t="shared" si="56"/>
        <v/>
      </c>
    </row>
    <row r="142" spans="1:12">
      <c r="A142" s="28" t="s">
        <v>25</v>
      </c>
      <c r="B142" s="25">
        <f t="shared" si="54"/>
        <v>0</v>
      </c>
      <c r="C142" s="25">
        <f t="shared" si="54"/>
        <v>0</v>
      </c>
      <c r="D142" s="27"/>
      <c r="E142" s="27"/>
      <c r="F142" s="27"/>
      <c r="G142" s="27"/>
      <c r="H142" s="27"/>
      <c r="I142" s="27"/>
      <c r="J142" s="27"/>
      <c r="K142" s="27"/>
      <c r="L142" s="37" t="str">
        <f t="shared" si="56"/>
        <v/>
      </c>
    </row>
    <row r="143" spans="1:12">
      <c r="A143" s="28" t="s">
        <v>26</v>
      </c>
      <c r="B143" s="25">
        <f t="shared" si="54"/>
        <v>0</v>
      </c>
      <c r="C143" s="25">
        <f t="shared" si="54"/>
        <v>0</v>
      </c>
      <c r="D143" s="27"/>
      <c r="E143" s="27"/>
      <c r="F143" s="27"/>
      <c r="G143" s="27"/>
      <c r="H143" s="27"/>
      <c r="I143" s="27"/>
      <c r="J143" s="27"/>
      <c r="K143" s="27"/>
      <c r="L143" s="37" t="str">
        <f t="shared" si="56"/>
        <v/>
      </c>
    </row>
    <row r="144" spans="1:12">
      <c r="A144" s="21" t="s">
        <v>27</v>
      </c>
      <c r="B144" s="22">
        <f t="shared" si="54"/>
        <v>0</v>
      </c>
      <c r="C144" s="22">
        <f t="shared" si="54"/>
        <v>0</v>
      </c>
      <c r="D144" s="22">
        <f t="shared" ref="D144:K144" si="60">SUM(D145:D148)</f>
        <v>0</v>
      </c>
      <c r="E144" s="22">
        <f t="shared" si="60"/>
        <v>0</v>
      </c>
      <c r="F144" s="22">
        <f t="shared" si="60"/>
        <v>0</v>
      </c>
      <c r="G144" s="22">
        <f t="shared" si="60"/>
        <v>0</v>
      </c>
      <c r="H144" s="22">
        <f t="shared" si="60"/>
        <v>0</v>
      </c>
      <c r="I144" s="22">
        <f t="shared" si="60"/>
        <v>0</v>
      </c>
      <c r="J144" s="22">
        <f t="shared" si="60"/>
        <v>0</v>
      </c>
      <c r="K144" s="22">
        <f t="shared" si="60"/>
        <v>0</v>
      </c>
      <c r="L144" s="23" t="str">
        <f t="shared" si="56"/>
        <v/>
      </c>
    </row>
    <row r="145" spans="1:12">
      <c r="A145" s="28" t="s">
        <v>28</v>
      </c>
      <c r="B145" s="25">
        <f t="shared" si="54"/>
        <v>0</v>
      </c>
      <c r="C145" s="25">
        <f t="shared" si="54"/>
        <v>0</v>
      </c>
      <c r="D145" s="25"/>
      <c r="E145" s="25"/>
      <c r="F145" s="25"/>
      <c r="G145" s="25"/>
      <c r="H145" s="25"/>
      <c r="I145" s="25"/>
      <c r="J145" s="25"/>
      <c r="K145" s="25"/>
      <c r="L145" s="37" t="str">
        <f t="shared" si="56"/>
        <v/>
      </c>
    </row>
    <row r="146" spans="1:12">
      <c r="A146" s="28" t="s">
        <v>29</v>
      </c>
      <c r="B146" s="25">
        <f t="shared" si="54"/>
        <v>0</v>
      </c>
      <c r="C146" s="25">
        <f t="shared" si="54"/>
        <v>0</v>
      </c>
      <c r="D146" s="25"/>
      <c r="E146" s="25"/>
      <c r="F146" s="25"/>
      <c r="G146" s="25"/>
      <c r="H146" s="25"/>
      <c r="I146" s="25"/>
      <c r="J146" s="25"/>
      <c r="K146" s="25"/>
      <c r="L146" s="37" t="str">
        <f t="shared" si="56"/>
        <v/>
      </c>
    </row>
    <row r="147" spans="1:12">
      <c r="A147" s="28" t="s">
        <v>30</v>
      </c>
      <c r="B147" s="25">
        <f t="shared" si="54"/>
        <v>0</v>
      </c>
      <c r="C147" s="25">
        <f t="shared" si="54"/>
        <v>0</v>
      </c>
      <c r="D147" s="25"/>
      <c r="E147" s="25"/>
      <c r="F147" s="25"/>
      <c r="G147" s="25"/>
      <c r="H147" s="25"/>
      <c r="I147" s="25"/>
      <c r="J147" s="25"/>
      <c r="K147" s="25"/>
      <c r="L147" s="37" t="str">
        <f t="shared" si="56"/>
        <v/>
      </c>
    </row>
    <row r="148" spans="1:12" ht="19.5" thickBot="1">
      <c r="A148" s="28" t="s">
        <v>31</v>
      </c>
      <c r="B148" s="25">
        <f t="shared" si="54"/>
        <v>0</v>
      </c>
      <c r="C148" s="25">
        <f t="shared" si="54"/>
        <v>0</v>
      </c>
      <c r="D148" s="25"/>
      <c r="E148" s="25"/>
      <c r="F148" s="25"/>
      <c r="G148" s="25"/>
      <c r="H148" s="25"/>
      <c r="I148" s="25"/>
      <c r="J148" s="25"/>
      <c r="K148" s="25"/>
      <c r="L148" s="38" t="str">
        <f t="shared" si="56"/>
        <v/>
      </c>
    </row>
    <row r="149" spans="1:12">
      <c r="A149" s="29" t="s">
        <v>32</v>
      </c>
      <c r="B149" s="30">
        <f>+B136+B131</f>
        <v>0</v>
      </c>
      <c r="C149" s="30">
        <f>+C136+C131</f>
        <v>0</v>
      </c>
      <c r="D149" s="30">
        <f>+D136+D131</f>
        <v>0</v>
      </c>
      <c r="E149" s="30">
        <f t="shared" ref="E149:K149" si="61">+E136+E131</f>
        <v>0</v>
      </c>
      <c r="F149" s="30">
        <f t="shared" si="61"/>
        <v>0</v>
      </c>
      <c r="G149" s="30">
        <f t="shared" si="61"/>
        <v>0</v>
      </c>
      <c r="H149" s="30">
        <f t="shared" si="61"/>
        <v>0</v>
      </c>
      <c r="I149" s="30">
        <f t="shared" si="61"/>
        <v>0</v>
      </c>
      <c r="J149" s="30">
        <f t="shared" si="61"/>
        <v>0</v>
      </c>
      <c r="K149" s="30">
        <f t="shared" si="61"/>
        <v>0</v>
      </c>
      <c r="L149" s="39" t="str">
        <f t="shared" si="56"/>
        <v/>
      </c>
    </row>
    <row r="150" spans="1:12">
      <c r="A150" s="145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97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2"/>
      <c r="K151" s="153" t="s">
        <v>0</v>
      </c>
      <c r="L151" s="153"/>
    </row>
    <row r="152" spans="1:12">
      <c r="A152" s="154" t="s">
        <v>142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</row>
    <row r="153" spans="1:1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155" t="s">
        <v>1</v>
      </c>
      <c r="L153" s="155"/>
    </row>
    <row r="154" spans="1:12">
      <c r="A154" s="156" t="str">
        <f>+A64</f>
        <v>แผนงาน : จัดการศึกษาระดับอุดมศึกษา</v>
      </c>
      <c r="B154" s="156"/>
      <c r="C154" s="156"/>
      <c r="D154" s="156"/>
      <c r="E154" s="157" t="s">
        <v>2</v>
      </c>
      <c r="F154" s="157"/>
      <c r="G154" s="157"/>
      <c r="H154" s="157"/>
      <c r="I154" s="157"/>
      <c r="J154" s="157"/>
      <c r="K154" s="157"/>
      <c r="L154" s="158"/>
    </row>
    <row r="155" spans="1:12">
      <c r="A155" s="159" t="str">
        <f>+A95</f>
        <v>หน่วยงาน : คณะพัฒนาธุรกิจและอุตสาหกรรม</v>
      </c>
      <c r="B155" s="160"/>
      <c r="C155" s="160"/>
      <c r="D155" s="161"/>
      <c r="E155" s="176" t="s">
        <v>3</v>
      </c>
      <c r="F155" s="176"/>
      <c r="G155" s="176"/>
      <c r="H155" s="146"/>
      <c r="I155" s="146"/>
      <c r="J155" s="146"/>
      <c r="K155" s="146"/>
      <c r="L155" s="5"/>
    </row>
    <row r="156" spans="1:12">
      <c r="A156" s="6" t="s">
        <v>41</v>
      </c>
      <c r="B156" s="7"/>
      <c r="C156" s="7"/>
      <c r="D156" s="8"/>
      <c r="E156" s="177" t="s">
        <v>4</v>
      </c>
      <c r="F156" s="177"/>
      <c r="G156" s="177"/>
      <c r="H156" s="9"/>
      <c r="I156" s="9"/>
      <c r="J156" s="9"/>
      <c r="K156" s="9"/>
      <c r="L156" s="10"/>
    </row>
    <row r="157" spans="1:12">
      <c r="A157" s="11"/>
      <c r="B157" s="12"/>
      <c r="C157" s="12"/>
      <c r="D157" s="12"/>
      <c r="E157" s="13"/>
      <c r="F157" s="13"/>
      <c r="G157" s="13"/>
      <c r="H157" s="14"/>
      <c r="I157" s="14"/>
      <c r="J157" s="14"/>
      <c r="K157" s="14"/>
      <c r="L157" s="15"/>
    </row>
    <row r="158" spans="1:12">
      <c r="A158" s="7" t="s">
        <v>5</v>
      </c>
      <c r="B158" s="7"/>
      <c r="C158" s="7"/>
      <c r="D158" s="7"/>
      <c r="E158" s="9"/>
      <c r="F158" s="9"/>
      <c r="G158" s="9"/>
      <c r="H158" s="9"/>
      <c r="I158" s="9"/>
      <c r="J158" s="9"/>
      <c r="K158" s="9"/>
      <c r="L158" s="9"/>
    </row>
    <row r="159" spans="1:12">
      <c r="A159" s="16" t="s">
        <v>6</v>
      </c>
      <c r="B159" s="151" t="s">
        <v>7</v>
      </c>
      <c r="C159" s="152"/>
      <c r="D159" s="151" t="s">
        <v>8</v>
      </c>
      <c r="E159" s="152"/>
      <c r="F159" s="151" t="s">
        <v>9</v>
      </c>
      <c r="G159" s="152"/>
      <c r="H159" s="151" t="s">
        <v>10</v>
      </c>
      <c r="I159" s="152"/>
      <c r="J159" s="151" t="s">
        <v>11</v>
      </c>
      <c r="K159" s="152"/>
      <c r="L159" s="17" t="s">
        <v>12</v>
      </c>
    </row>
    <row r="160" spans="1:12">
      <c r="A160" s="18"/>
      <c r="B160" s="19" t="s">
        <v>13</v>
      </c>
      <c r="C160" s="19" t="s">
        <v>14</v>
      </c>
      <c r="D160" s="19" t="s">
        <v>13</v>
      </c>
      <c r="E160" s="19" t="s">
        <v>14</v>
      </c>
      <c r="F160" s="19" t="s">
        <v>13</v>
      </c>
      <c r="G160" s="19" t="s">
        <v>14</v>
      </c>
      <c r="H160" s="19" t="s">
        <v>13</v>
      </c>
      <c r="I160" s="19" t="s">
        <v>14</v>
      </c>
      <c r="J160" s="19" t="s">
        <v>13</v>
      </c>
      <c r="K160" s="19" t="s">
        <v>14</v>
      </c>
      <c r="L160" s="20" t="s">
        <v>15</v>
      </c>
    </row>
    <row r="161" spans="1:12">
      <c r="A161" s="21" t="s">
        <v>16</v>
      </c>
      <c r="B161" s="22">
        <f>+D161+F161+H161+J161</f>
        <v>0</v>
      </c>
      <c r="C161" s="22">
        <f>+E161+G161+I161+K161</f>
        <v>0</v>
      </c>
      <c r="D161" s="22">
        <f t="shared" ref="D161:K161" si="62">SUM(D162:D164)</f>
        <v>0</v>
      </c>
      <c r="E161" s="22">
        <f t="shared" si="62"/>
        <v>0</v>
      </c>
      <c r="F161" s="22">
        <f t="shared" si="62"/>
        <v>0</v>
      </c>
      <c r="G161" s="22">
        <f t="shared" si="62"/>
        <v>0</v>
      </c>
      <c r="H161" s="22">
        <f t="shared" si="62"/>
        <v>0</v>
      </c>
      <c r="I161" s="22">
        <f t="shared" si="62"/>
        <v>0</v>
      </c>
      <c r="J161" s="22">
        <f t="shared" si="62"/>
        <v>0</v>
      </c>
      <c r="K161" s="22">
        <f t="shared" si="62"/>
        <v>0</v>
      </c>
      <c r="L161" s="23" t="str">
        <f>IF(C161&gt;0,FIXED(C161/B161*100,2),"")</f>
        <v/>
      </c>
    </row>
    <row r="162" spans="1:12">
      <c r="A162" s="24" t="s">
        <v>17</v>
      </c>
      <c r="B162" s="25">
        <f t="shared" ref="B162:C177" si="63">+D162+F162+H162+J162</f>
        <v>0</v>
      </c>
      <c r="C162" s="25">
        <f t="shared" si="63"/>
        <v>0</v>
      </c>
      <c r="D162" s="25">
        <f>+N162/4-(N162*0.001)</f>
        <v>0</v>
      </c>
      <c r="E162" s="25"/>
      <c r="F162" s="25">
        <f>+D162</f>
        <v>0</v>
      </c>
      <c r="G162" s="25"/>
      <c r="H162" s="25">
        <f>+(N162-D162-F162)/2</f>
        <v>0</v>
      </c>
      <c r="I162" s="25"/>
      <c r="J162" s="25">
        <f>+N162-D162-F162-H162</f>
        <v>0</v>
      </c>
      <c r="K162" s="25"/>
      <c r="L162" s="37" t="str">
        <f>IF(C162&gt;0,FIXED(C162/B162*100,2),"")</f>
        <v/>
      </c>
    </row>
    <row r="163" spans="1:12">
      <c r="A163" s="24" t="s">
        <v>18</v>
      </c>
      <c r="B163" s="25">
        <f t="shared" si="63"/>
        <v>0</v>
      </c>
      <c r="C163" s="25">
        <f t="shared" si="63"/>
        <v>0</v>
      </c>
      <c r="D163" s="25"/>
      <c r="E163" s="25"/>
      <c r="F163" s="25"/>
      <c r="G163" s="25"/>
      <c r="H163" s="25"/>
      <c r="I163" s="25"/>
      <c r="J163" s="25"/>
      <c r="K163" s="25"/>
      <c r="L163" s="37" t="str">
        <f t="shared" ref="L163:L178" si="64">IF(C163&gt;0,FIXED(C163/B163*100,2),"")</f>
        <v/>
      </c>
    </row>
    <row r="164" spans="1:12">
      <c r="A164" s="24" t="s">
        <v>140</v>
      </c>
      <c r="B164" s="25">
        <f t="shared" si="63"/>
        <v>0</v>
      </c>
      <c r="C164" s="25">
        <f t="shared" si="63"/>
        <v>0</v>
      </c>
      <c r="D164" s="25"/>
      <c r="E164" s="25"/>
      <c r="F164" s="25"/>
      <c r="G164" s="25"/>
      <c r="H164" s="25"/>
      <c r="I164" s="25"/>
      <c r="J164" s="25"/>
      <c r="K164" s="25"/>
      <c r="L164" s="37" t="str">
        <f t="shared" si="64"/>
        <v/>
      </c>
    </row>
    <row r="165" spans="1:12">
      <c r="A165" s="21" t="s">
        <v>19</v>
      </c>
      <c r="B165" s="22">
        <f t="shared" si="63"/>
        <v>0</v>
      </c>
      <c r="C165" s="22">
        <f t="shared" si="63"/>
        <v>0</v>
      </c>
      <c r="D165" s="22">
        <f t="shared" ref="D165:K165" si="65">+D166</f>
        <v>0</v>
      </c>
      <c r="E165" s="22">
        <f t="shared" si="65"/>
        <v>0</v>
      </c>
      <c r="F165" s="22">
        <f t="shared" si="65"/>
        <v>0</v>
      </c>
      <c r="G165" s="22">
        <f t="shared" si="65"/>
        <v>0</v>
      </c>
      <c r="H165" s="22">
        <f t="shared" si="65"/>
        <v>0</v>
      </c>
      <c r="I165" s="22">
        <f t="shared" si="65"/>
        <v>0</v>
      </c>
      <c r="J165" s="22">
        <f t="shared" si="65"/>
        <v>0</v>
      </c>
      <c r="K165" s="22">
        <f t="shared" si="65"/>
        <v>0</v>
      </c>
      <c r="L165" s="23" t="str">
        <f t="shared" si="64"/>
        <v/>
      </c>
    </row>
    <row r="166" spans="1:12">
      <c r="A166" s="21" t="s">
        <v>20</v>
      </c>
      <c r="B166" s="22">
        <f t="shared" si="63"/>
        <v>0</v>
      </c>
      <c r="C166" s="22">
        <f t="shared" si="63"/>
        <v>0</v>
      </c>
      <c r="D166" s="22">
        <f t="shared" ref="D166:K166" si="66">+D167+D170+D171+D174</f>
        <v>0</v>
      </c>
      <c r="E166" s="22">
        <f t="shared" si="66"/>
        <v>0</v>
      </c>
      <c r="F166" s="22">
        <f t="shared" si="66"/>
        <v>0</v>
      </c>
      <c r="G166" s="22">
        <f t="shared" si="66"/>
        <v>0</v>
      </c>
      <c r="H166" s="22">
        <f t="shared" si="66"/>
        <v>0</v>
      </c>
      <c r="I166" s="22">
        <f t="shared" si="66"/>
        <v>0</v>
      </c>
      <c r="J166" s="22">
        <f t="shared" si="66"/>
        <v>0</v>
      </c>
      <c r="K166" s="22">
        <f t="shared" si="66"/>
        <v>0</v>
      </c>
      <c r="L166" s="23" t="str">
        <f t="shared" si="64"/>
        <v/>
      </c>
    </row>
    <row r="167" spans="1:12">
      <c r="A167" s="21" t="s">
        <v>21</v>
      </c>
      <c r="B167" s="22">
        <f t="shared" si="63"/>
        <v>0</v>
      </c>
      <c r="C167" s="22">
        <f t="shared" si="63"/>
        <v>0</v>
      </c>
      <c r="D167" s="22">
        <f t="shared" ref="D167:K167" si="67">+D168+D169</f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3" t="str">
        <f t="shared" si="64"/>
        <v/>
      </c>
    </row>
    <row r="168" spans="1:12">
      <c r="A168" s="24" t="s">
        <v>22</v>
      </c>
      <c r="B168" s="25">
        <f t="shared" si="63"/>
        <v>0</v>
      </c>
      <c r="C168" s="25">
        <f t="shared" si="63"/>
        <v>0</v>
      </c>
      <c r="D168" s="25">
        <f>+N168/4-(N168*0.001)</f>
        <v>0</v>
      </c>
      <c r="E168" s="25"/>
      <c r="F168" s="25">
        <f>+D168</f>
        <v>0</v>
      </c>
      <c r="G168" s="25"/>
      <c r="H168" s="25">
        <f>+(N168-D168-F168)/2</f>
        <v>0</v>
      </c>
      <c r="I168" s="25"/>
      <c r="J168" s="25">
        <f>+N168-D168-F168-H168</f>
        <v>0</v>
      </c>
      <c r="K168" s="25"/>
      <c r="L168" s="37" t="str">
        <f t="shared" si="64"/>
        <v/>
      </c>
    </row>
    <row r="169" spans="1:12">
      <c r="A169" s="26" t="s">
        <v>23</v>
      </c>
      <c r="B169" s="25">
        <f t="shared" si="63"/>
        <v>0</v>
      </c>
      <c r="C169" s="25">
        <f t="shared" si="63"/>
        <v>0</v>
      </c>
      <c r="D169" s="27"/>
      <c r="E169" s="27"/>
      <c r="F169" s="27"/>
      <c r="G169" s="27"/>
      <c r="H169" s="27"/>
      <c r="I169" s="27"/>
      <c r="J169" s="27"/>
      <c r="K169" s="27"/>
      <c r="L169" s="37" t="str">
        <f t="shared" si="64"/>
        <v/>
      </c>
    </row>
    <row r="170" spans="1:12">
      <c r="A170" s="24" t="s">
        <v>141</v>
      </c>
      <c r="B170" s="25">
        <f t="shared" si="63"/>
        <v>0</v>
      </c>
      <c r="C170" s="25">
        <f t="shared" si="63"/>
        <v>0</v>
      </c>
      <c r="D170" s="25">
        <f>+N170*0.15</f>
        <v>0</v>
      </c>
      <c r="E170" s="25"/>
      <c r="F170" s="25">
        <f>+N170*0.3</f>
        <v>0</v>
      </c>
      <c r="G170" s="25"/>
      <c r="H170" s="25">
        <f>+N170*0.3</f>
        <v>0</v>
      </c>
      <c r="I170" s="25"/>
      <c r="J170" s="25">
        <f>+N170-D170-F170-H170</f>
        <v>0</v>
      </c>
      <c r="K170" s="25"/>
      <c r="L170" s="37" t="str">
        <f t="shared" si="64"/>
        <v/>
      </c>
    </row>
    <row r="171" spans="1:12">
      <c r="A171" s="21" t="s">
        <v>24</v>
      </c>
      <c r="B171" s="22">
        <f t="shared" si="63"/>
        <v>0</v>
      </c>
      <c r="C171" s="22">
        <f t="shared" si="63"/>
        <v>0</v>
      </c>
      <c r="D171" s="22">
        <f t="shared" ref="D171:K171" si="68">+D172+D173</f>
        <v>0</v>
      </c>
      <c r="E171" s="22">
        <f t="shared" si="68"/>
        <v>0</v>
      </c>
      <c r="F171" s="22">
        <f t="shared" si="68"/>
        <v>0</v>
      </c>
      <c r="G171" s="22">
        <f t="shared" si="68"/>
        <v>0</v>
      </c>
      <c r="H171" s="22">
        <f t="shared" si="68"/>
        <v>0</v>
      </c>
      <c r="I171" s="22">
        <f t="shared" si="68"/>
        <v>0</v>
      </c>
      <c r="J171" s="22">
        <f t="shared" si="68"/>
        <v>0</v>
      </c>
      <c r="K171" s="22">
        <f t="shared" si="68"/>
        <v>0</v>
      </c>
      <c r="L171" s="23" t="str">
        <f t="shared" si="64"/>
        <v/>
      </c>
    </row>
    <row r="172" spans="1:12">
      <c r="A172" s="28" t="s">
        <v>25</v>
      </c>
      <c r="B172" s="25">
        <f t="shared" si="63"/>
        <v>0</v>
      </c>
      <c r="C172" s="25">
        <f t="shared" si="63"/>
        <v>0</v>
      </c>
      <c r="D172" s="27"/>
      <c r="E172" s="27"/>
      <c r="F172" s="27"/>
      <c r="G172" s="27"/>
      <c r="H172" s="27"/>
      <c r="I172" s="27"/>
      <c r="J172" s="27"/>
      <c r="K172" s="27"/>
      <c r="L172" s="37" t="str">
        <f t="shared" si="64"/>
        <v/>
      </c>
    </row>
    <row r="173" spans="1:12">
      <c r="A173" s="28" t="s">
        <v>26</v>
      </c>
      <c r="B173" s="25">
        <f t="shared" si="63"/>
        <v>0</v>
      </c>
      <c r="C173" s="25">
        <f t="shared" si="63"/>
        <v>0</v>
      </c>
      <c r="D173" s="27"/>
      <c r="E173" s="27"/>
      <c r="F173" s="27"/>
      <c r="G173" s="27"/>
      <c r="H173" s="27"/>
      <c r="I173" s="27"/>
      <c r="J173" s="27"/>
      <c r="K173" s="27"/>
      <c r="L173" s="37" t="str">
        <f t="shared" si="64"/>
        <v/>
      </c>
    </row>
    <row r="174" spans="1:12">
      <c r="A174" s="21" t="s">
        <v>27</v>
      </c>
      <c r="B174" s="22">
        <f t="shared" si="63"/>
        <v>0</v>
      </c>
      <c r="C174" s="22">
        <f t="shared" si="63"/>
        <v>0</v>
      </c>
      <c r="D174" s="22">
        <f t="shared" ref="D174:K174" si="69">SUM(D175:D177)</f>
        <v>0</v>
      </c>
      <c r="E174" s="22">
        <f t="shared" si="69"/>
        <v>0</v>
      </c>
      <c r="F174" s="22">
        <f t="shared" si="69"/>
        <v>0</v>
      </c>
      <c r="G174" s="22">
        <f t="shared" si="69"/>
        <v>0</v>
      </c>
      <c r="H174" s="22">
        <f t="shared" si="69"/>
        <v>0</v>
      </c>
      <c r="I174" s="22">
        <f t="shared" si="69"/>
        <v>0</v>
      </c>
      <c r="J174" s="22">
        <f t="shared" si="69"/>
        <v>0</v>
      </c>
      <c r="K174" s="22">
        <f t="shared" si="69"/>
        <v>0</v>
      </c>
      <c r="L174" s="23" t="str">
        <f t="shared" si="64"/>
        <v/>
      </c>
    </row>
    <row r="175" spans="1:12">
      <c r="A175" s="141" t="s">
        <v>117</v>
      </c>
      <c r="B175" s="25">
        <f t="shared" si="63"/>
        <v>0</v>
      </c>
      <c r="C175" s="25">
        <f t="shared" si="63"/>
        <v>0</v>
      </c>
      <c r="D175" s="25"/>
      <c r="E175" s="25"/>
      <c r="F175" s="25"/>
      <c r="G175" s="25"/>
      <c r="H175" s="25"/>
      <c r="I175" s="25"/>
      <c r="J175" s="25"/>
      <c r="K175" s="25"/>
      <c r="L175" s="37" t="str">
        <f t="shared" si="64"/>
        <v/>
      </c>
    </row>
    <row r="176" spans="1:12">
      <c r="A176" s="28" t="s">
        <v>29</v>
      </c>
      <c r="B176" s="25">
        <f t="shared" si="63"/>
        <v>0</v>
      </c>
      <c r="C176" s="25">
        <f t="shared" si="63"/>
        <v>0</v>
      </c>
      <c r="D176" s="25"/>
      <c r="E176" s="25"/>
      <c r="F176" s="25"/>
      <c r="G176" s="25"/>
      <c r="H176" s="25"/>
      <c r="I176" s="25"/>
      <c r="J176" s="25"/>
      <c r="K176" s="25"/>
      <c r="L176" s="37" t="str">
        <f t="shared" si="64"/>
        <v/>
      </c>
    </row>
    <row r="177" spans="1:12" ht="19.5" thickBot="1">
      <c r="A177" s="28" t="s">
        <v>30</v>
      </c>
      <c r="B177" s="25">
        <f t="shared" si="63"/>
        <v>0</v>
      </c>
      <c r="C177" s="25">
        <f t="shared" si="63"/>
        <v>0</v>
      </c>
      <c r="D177" s="25"/>
      <c r="E177" s="25"/>
      <c r="F177" s="25"/>
      <c r="G177" s="25"/>
      <c r="H177" s="25"/>
      <c r="I177" s="25"/>
      <c r="J177" s="25"/>
      <c r="K177" s="25"/>
      <c r="L177" s="37" t="str">
        <f t="shared" si="64"/>
        <v/>
      </c>
    </row>
    <row r="178" spans="1:12">
      <c r="A178" s="29" t="s">
        <v>32</v>
      </c>
      <c r="B178" s="30">
        <f>+B166+B161</f>
        <v>0</v>
      </c>
      <c r="C178" s="30">
        <f>+C166+C161</f>
        <v>0</v>
      </c>
      <c r="D178" s="30">
        <f>+D166+D161</f>
        <v>0</v>
      </c>
      <c r="E178" s="30">
        <f t="shared" ref="E178:K178" si="70">+E166+E161</f>
        <v>0</v>
      </c>
      <c r="F178" s="30">
        <f t="shared" si="70"/>
        <v>0</v>
      </c>
      <c r="G178" s="30">
        <f t="shared" si="70"/>
        <v>0</v>
      </c>
      <c r="H178" s="30">
        <f t="shared" si="70"/>
        <v>0</v>
      </c>
      <c r="I178" s="30">
        <f t="shared" si="70"/>
        <v>0</v>
      </c>
      <c r="J178" s="30">
        <f t="shared" si="70"/>
        <v>0</v>
      </c>
      <c r="K178" s="30">
        <f t="shared" si="70"/>
        <v>0</v>
      </c>
      <c r="L178" s="39" t="str">
        <f t="shared" si="64"/>
        <v/>
      </c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2"/>
      <c r="K181" s="153" t="s">
        <v>0</v>
      </c>
      <c r="L181" s="153"/>
    </row>
    <row r="182" spans="1:12">
      <c r="A182" s="154" t="s">
        <v>142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</row>
    <row r="183" spans="1:1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155" t="s">
        <v>1</v>
      </c>
      <c r="L183" s="155"/>
    </row>
    <row r="184" spans="1:12">
      <c r="A184" s="156" t="str">
        <f>+A154</f>
        <v>แผนงาน : จัดการศึกษาระดับอุดมศึกษา</v>
      </c>
      <c r="B184" s="156"/>
      <c r="C184" s="156"/>
      <c r="D184" s="156"/>
      <c r="E184" s="157" t="s">
        <v>2</v>
      </c>
      <c r="F184" s="157"/>
      <c r="G184" s="157"/>
      <c r="H184" s="157"/>
      <c r="I184" s="157"/>
      <c r="J184" s="157"/>
      <c r="K184" s="157"/>
      <c r="L184" s="158"/>
    </row>
    <row r="185" spans="1:12">
      <c r="A185" s="159" t="str">
        <f>+A155</f>
        <v>หน่วยงาน : คณะพัฒนาธุรกิจและอุตสาหกรรม</v>
      </c>
      <c r="B185" s="160"/>
      <c r="C185" s="160"/>
      <c r="D185" s="161"/>
      <c r="E185" s="176" t="s">
        <v>3</v>
      </c>
      <c r="F185" s="176"/>
      <c r="G185" s="176"/>
      <c r="H185" s="146"/>
      <c r="I185" s="146"/>
      <c r="J185" s="146"/>
      <c r="K185" s="146"/>
      <c r="L185" s="5"/>
    </row>
    <row r="186" spans="1:12">
      <c r="A186" s="6" t="s">
        <v>39</v>
      </c>
      <c r="B186" s="7"/>
      <c r="C186" s="7"/>
      <c r="D186" s="8"/>
      <c r="E186" s="177" t="s">
        <v>4</v>
      </c>
      <c r="F186" s="177"/>
      <c r="G186" s="177"/>
      <c r="H186" s="9"/>
      <c r="I186" s="9"/>
      <c r="J186" s="9"/>
      <c r="K186" s="9"/>
      <c r="L186" s="10"/>
    </row>
    <row r="187" spans="1:12">
      <c r="A187" s="11"/>
      <c r="B187" s="12"/>
      <c r="C187" s="12"/>
      <c r="D187" s="12"/>
      <c r="E187" s="13"/>
      <c r="F187" s="13"/>
      <c r="G187" s="13"/>
      <c r="H187" s="14"/>
      <c r="I187" s="14"/>
      <c r="J187" s="14"/>
      <c r="K187" s="14"/>
      <c r="L187" s="15"/>
    </row>
    <row r="188" spans="1:12">
      <c r="A188" s="7" t="s">
        <v>5</v>
      </c>
      <c r="B188" s="7"/>
      <c r="C188" s="7"/>
      <c r="D188" s="7"/>
      <c r="E188" s="9"/>
      <c r="F188" s="9"/>
      <c r="G188" s="9"/>
      <c r="H188" s="9"/>
      <c r="I188" s="9"/>
      <c r="J188" s="9"/>
      <c r="K188" s="9"/>
      <c r="L188" s="9"/>
    </row>
    <row r="189" spans="1:12">
      <c r="A189" s="16" t="s">
        <v>6</v>
      </c>
      <c r="B189" s="151" t="s">
        <v>7</v>
      </c>
      <c r="C189" s="152"/>
      <c r="D189" s="151" t="s">
        <v>8</v>
      </c>
      <c r="E189" s="152"/>
      <c r="F189" s="151" t="s">
        <v>9</v>
      </c>
      <c r="G189" s="152"/>
      <c r="H189" s="151" t="s">
        <v>10</v>
      </c>
      <c r="I189" s="152"/>
      <c r="J189" s="151" t="s">
        <v>11</v>
      </c>
      <c r="K189" s="152"/>
      <c r="L189" s="17" t="s">
        <v>12</v>
      </c>
    </row>
    <row r="190" spans="1:12">
      <c r="A190" s="18"/>
      <c r="B190" s="19" t="s">
        <v>13</v>
      </c>
      <c r="C190" s="19" t="s">
        <v>14</v>
      </c>
      <c r="D190" s="19" t="s">
        <v>13</v>
      </c>
      <c r="E190" s="19" t="s">
        <v>14</v>
      </c>
      <c r="F190" s="19" t="s">
        <v>13</v>
      </c>
      <c r="G190" s="19" t="s">
        <v>14</v>
      </c>
      <c r="H190" s="19" t="s">
        <v>13</v>
      </c>
      <c r="I190" s="19" t="s">
        <v>14</v>
      </c>
      <c r="J190" s="19" t="s">
        <v>13</v>
      </c>
      <c r="K190" s="19" t="s">
        <v>14</v>
      </c>
      <c r="L190" s="20" t="s">
        <v>15</v>
      </c>
    </row>
    <row r="191" spans="1:12">
      <c r="A191" s="21" t="s">
        <v>16</v>
      </c>
      <c r="B191" s="22">
        <f>+D191+F191+H191+J191</f>
        <v>0</v>
      </c>
      <c r="C191" s="22">
        <f>+E191+G191+I191+K191</f>
        <v>0</v>
      </c>
      <c r="D191" s="22">
        <f t="shared" ref="D191:K191" si="71">SUM(D192:D194)</f>
        <v>0</v>
      </c>
      <c r="E191" s="22">
        <f t="shared" si="71"/>
        <v>0</v>
      </c>
      <c r="F191" s="22">
        <f t="shared" si="71"/>
        <v>0</v>
      </c>
      <c r="G191" s="22">
        <f t="shared" si="71"/>
        <v>0</v>
      </c>
      <c r="H191" s="22">
        <f t="shared" si="71"/>
        <v>0</v>
      </c>
      <c r="I191" s="22">
        <f t="shared" si="71"/>
        <v>0</v>
      </c>
      <c r="J191" s="22">
        <f t="shared" si="71"/>
        <v>0</v>
      </c>
      <c r="K191" s="22">
        <f t="shared" si="71"/>
        <v>0</v>
      </c>
      <c r="L191" s="23" t="str">
        <f>IF(C191&gt;0,FIXED(C191/B191*100,2),"")</f>
        <v/>
      </c>
    </row>
    <row r="192" spans="1:12">
      <c r="A192" s="24" t="s">
        <v>17</v>
      </c>
      <c r="B192" s="25">
        <f t="shared" ref="B192:C207" si="72">+D192+F192+H192+J192</f>
        <v>0</v>
      </c>
      <c r="C192" s="25">
        <f t="shared" si="72"/>
        <v>0</v>
      </c>
      <c r="D192" s="25"/>
      <c r="E192" s="25"/>
      <c r="F192" s="25"/>
      <c r="G192" s="25"/>
      <c r="H192" s="25"/>
      <c r="I192" s="25"/>
      <c r="J192" s="25"/>
      <c r="K192" s="25"/>
      <c r="L192" s="37" t="str">
        <f t="shared" ref="L192:L208" si="73">IF(C192&gt;0,FIXED(C192/B192*100,2),"")</f>
        <v/>
      </c>
    </row>
    <row r="193" spans="1:12">
      <c r="A193" s="24" t="s">
        <v>18</v>
      </c>
      <c r="B193" s="25">
        <f t="shared" si="72"/>
        <v>0</v>
      </c>
      <c r="C193" s="25">
        <f t="shared" si="72"/>
        <v>0</v>
      </c>
      <c r="D193" s="25"/>
      <c r="E193" s="25"/>
      <c r="F193" s="25"/>
      <c r="G193" s="25"/>
      <c r="H193" s="25"/>
      <c r="I193" s="25"/>
      <c r="J193" s="25"/>
      <c r="K193" s="25"/>
      <c r="L193" s="37" t="str">
        <f t="shared" si="73"/>
        <v/>
      </c>
    </row>
    <row r="194" spans="1:12">
      <c r="A194" s="24" t="s">
        <v>140</v>
      </c>
      <c r="B194" s="25">
        <f t="shared" si="72"/>
        <v>0</v>
      </c>
      <c r="C194" s="25">
        <f t="shared" si="72"/>
        <v>0</v>
      </c>
      <c r="D194" s="25"/>
      <c r="E194" s="25"/>
      <c r="F194" s="25"/>
      <c r="G194" s="25"/>
      <c r="H194" s="25"/>
      <c r="I194" s="25"/>
      <c r="J194" s="25"/>
      <c r="K194" s="25"/>
      <c r="L194" s="37" t="str">
        <f t="shared" si="73"/>
        <v/>
      </c>
    </row>
    <row r="195" spans="1:12">
      <c r="A195" s="21" t="s">
        <v>19</v>
      </c>
      <c r="B195" s="22">
        <f t="shared" si="72"/>
        <v>0</v>
      </c>
      <c r="C195" s="22">
        <f t="shared" si="72"/>
        <v>0</v>
      </c>
      <c r="D195" s="22">
        <f t="shared" ref="D195:K195" si="74">+D196</f>
        <v>0</v>
      </c>
      <c r="E195" s="22">
        <f t="shared" si="74"/>
        <v>0</v>
      </c>
      <c r="F195" s="22">
        <f t="shared" si="74"/>
        <v>0</v>
      </c>
      <c r="G195" s="22">
        <f t="shared" si="74"/>
        <v>0</v>
      </c>
      <c r="H195" s="22">
        <f t="shared" si="74"/>
        <v>0</v>
      </c>
      <c r="I195" s="22">
        <f t="shared" si="74"/>
        <v>0</v>
      </c>
      <c r="J195" s="22">
        <f t="shared" si="74"/>
        <v>0</v>
      </c>
      <c r="K195" s="22">
        <f t="shared" si="74"/>
        <v>0</v>
      </c>
      <c r="L195" s="23" t="str">
        <f t="shared" si="73"/>
        <v/>
      </c>
    </row>
    <row r="196" spans="1:12">
      <c r="A196" s="21" t="s">
        <v>20</v>
      </c>
      <c r="B196" s="22">
        <f t="shared" si="72"/>
        <v>0</v>
      </c>
      <c r="C196" s="22">
        <f t="shared" si="72"/>
        <v>0</v>
      </c>
      <c r="D196" s="22">
        <f t="shared" ref="D196:K196" si="75">+D197+D200+D201+D204</f>
        <v>0</v>
      </c>
      <c r="E196" s="22">
        <f t="shared" si="75"/>
        <v>0</v>
      </c>
      <c r="F196" s="22">
        <f t="shared" si="75"/>
        <v>0</v>
      </c>
      <c r="G196" s="22">
        <f t="shared" si="75"/>
        <v>0</v>
      </c>
      <c r="H196" s="22">
        <f t="shared" si="75"/>
        <v>0</v>
      </c>
      <c r="I196" s="22">
        <f t="shared" si="75"/>
        <v>0</v>
      </c>
      <c r="J196" s="22">
        <f t="shared" si="75"/>
        <v>0</v>
      </c>
      <c r="K196" s="22">
        <f t="shared" si="75"/>
        <v>0</v>
      </c>
      <c r="L196" s="23" t="str">
        <f t="shared" si="73"/>
        <v/>
      </c>
    </row>
    <row r="197" spans="1:12">
      <c r="A197" s="21" t="s">
        <v>21</v>
      </c>
      <c r="B197" s="22">
        <f t="shared" si="72"/>
        <v>0</v>
      </c>
      <c r="C197" s="22">
        <f t="shared" si="72"/>
        <v>0</v>
      </c>
      <c r="D197" s="22">
        <f t="shared" ref="D197:K197" si="76">+D198+D199</f>
        <v>0</v>
      </c>
      <c r="E197" s="22">
        <f t="shared" si="76"/>
        <v>0</v>
      </c>
      <c r="F197" s="22">
        <f t="shared" si="76"/>
        <v>0</v>
      </c>
      <c r="G197" s="22">
        <f t="shared" si="76"/>
        <v>0</v>
      </c>
      <c r="H197" s="22">
        <f t="shared" si="76"/>
        <v>0</v>
      </c>
      <c r="I197" s="22">
        <f t="shared" si="76"/>
        <v>0</v>
      </c>
      <c r="J197" s="22">
        <f t="shared" si="76"/>
        <v>0</v>
      </c>
      <c r="K197" s="22">
        <f t="shared" si="76"/>
        <v>0</v>
      </c>
      <c r="L197" s="23" t="str">
        <f t="shared" si="73"/>
        <v/>
      </c>
    </row>
    <row r="198" spans="1:12">
      <c r="A198" s="24" t="s">
        <v>22</v>
      </c>
      <c r="B198" s="25">
        <f t="shared" si="72"/>
        <v>0</v>
      </c>
      <c r="C198" s="25">
        <f t="shared" si="72"/>
        <v>0</v>
      </c>
      <c r="D198" s="25"/>
      <c r="E198" s="25"/>
      <c r="F198" s="25"/>
      <c r="G198" s="25"/>
      <c r="H198" s="25"/>
      <c r="I198" s="25"/>
      <c r="J198" s="25"/>
      <c r="K198" s="25"/>
      <c r="L198" s="37" t="str">
        <f t="shared" si="73"/>
        <v/>
      </c>
    </row>
    <row r="199" spans="1:12">
      <c r="A199" s="26" t="s">
        <v>23</v>
      </c>
      <c r="B199" s="25">
        <f t="shared" si="72"/>
        <v>0</v>
      </c>
      <c r="C199" s="25">
        <f t="shared" si="72"/>
        <v>0</v>
      </c>
      <c r="D199" s="27"/>
      <c r="E199" s="27"/>
      <c r="F199" s="27"/>
      <c r="G199" s="27"/>
      <c r="H199" s="27"/>
      <c r="I199" s="27"/>
      <c r="J199" s="27"/>
      <c r="K199" s="27"/>
      <c r="L199" s="37" t="str">
        <f t="shared" si="73"/>
        <v/>
      </c>
    </row>
    <row r="200" spans="1:12">
      <c r="A200" s="24" t="s">
        <v>141</v>
      </c>
      <c r="B200" s="25">
        <f t="shared" si="72"/>
        <v>0</v>
      </c>
      <c r="C200" s="25">
        <f t="shared" si="72"/>
        <v>0</v>
      </c>
      <c r="D200" s="25">
        <f>+VALUE(FIXED(N200*0.24/1000000,5)*1000000)</f>
        <v>0</v>
      </c>
      <c r="E200" s="25"/>
      <c r="F200" s="25">
        <f>+D200</f>
        <v>0</v>
      </c>
      <c r="G200" s="25"/>
      <c r="H200" s="25">
        <f>+(N200-D200-F200)/2</f>
        <v>0</v>
      </c>
      <c r="I200" s="25"/>
      <c r="J200" s="25">
        <f>+N200-H200-F200-D200</f>
        <v>0</v>
      </c>
      <c r="K200" s="25"/>
      <c r="L200" s="37" t="str">
        <f t="shared" si="73"/>
        <v/>
      </c>
    </row>
    <row r="201" spans="1:12">
      <c r="A201" s="21" t="s">
        <v>24</v>
      </c>
      <c r="B201" s="22">
        <f t="shared" si="72"/>
        <v>0</v>
      </c>
      <c r="C201" s="22">
        <f t="shared" si="72"/>
        <v>0</v>
      </c>
      <c r="D201" s="22">
        <f t="shared" ref="D201:K201" si="77">+D202+D203</f>
        <v>0</v>
      </c>
      <c r="E201" s="22">
        <f t="shared" si="77"/>
        <v>0</v>
      </c>
      <c r="F201" s="22">
        <f t="shared" si="77"/>
        <v>0</v>
      </c>
      <c r="G201" s="22">
        <f t="shared" si="77"/>
        <v>0</v>
      </c>
      <c r="H201" s="22">
        <f t="shared" si="77"/>
        <v>0</v>
      </c>
      <c r="I201" s="22">
        <f t="shared" si="77"/>
        <v>0</v>
      </c>
      <c r="J201" s="22">
        <f t="shared" si="77"/>
        <v>0</v>
      </c>
      <c r="K201" s="22">
        <f t="shared" si="77"/>
        <v>0</v>
      </c>
      <c r="L201" s="23" t="str">
        <f t="shared" si="73"/>
        <v/>
      </c>
    </row>
    <row r="202" spans="1:12">
      <c r="A202" s="28" t="s">
        <v>25</v>
      </c>
      <c r="B202" s="25">
        <f t="shared" si="72"/>
        <v>0</v>
      </c>
      <c r="C202" s="25">
        <f t="shared" si="72"/>
        <v>0</v>
      </c>
      <c r="D202" s="25"/>
      <c r="E202" s="25"/>
      <c r="F202" s="25"/>
      <c r="G202" s="25"/>
      <c r="H202" s="25">
        <f>+N202</f>
        <v>0</v>
      </c>
      <c r="I202" s="25"/>
      <c r="J202" s="25"/>
      <c r="K202" s="27"/>
      <c r="L202" s="37" t="str">
        <f t="shared" si="73"/>
        <v/>
      </c>
    </row>
    <row r="203" spans="1:12">
      <c r="A203" s="28" t="s">
        <v>26</v>
      </c>
      <c r="B203" s="25">
        <f t="shared" si="72"/>
        <v>0</v>
      </c>
      <c r="C203" s="25">
        <f t="shared" si="72"/>
        <v>0</v>
      </c>
      <c r="D203" s="25"/>
      <c r="E203" s="25"/>
      <c r="F203" s="25"/>
      <c r="G203" s="25"/>
      <c r="H203" s="25">
        <f>+N203</f>
        <v>0</v>
      </c>
      <c r="I203" s="25"/>
      <c r="J203" s="25"/>
      <c r="K203" s="27"/>
      <c r="L203" s="37" t="str">
        <f t="shared" si="73"/>
        <v/>
      </c>
    </row>
    <row r="204" spans="1:12">
      <c r="A204" s="21" t="s">
        <v>27</v>
      </c>
      <c r="B204" s="22">
        <f t="shared" si="72"/>
        <v>0</v>
      </c>
      <c r="C204" s="22">
        <f t="shared" si="72"/>
        <v>0</v>
      </c>
      <c r="D204" s="22">
        <f t="shared" ref="D204:K204" si="78">SUM(D205:D207)</f>
        <v>0</v>
      </c>
      <c r="E204" s="22">
        <f t="shared" si="78"/>
        <v>0</v>
      </c>
      <c r="F204" s="22">
        <f t="shared" si="78"/>
        <v>0</v>
      </c>
      <c r="G204" s="22">
        <f t="shared" si="78"/>
        <v>0</v>
      </c>
      <c r="H204" s="22">
        <f t="shared" si="78"/>
        <v>0</v>
      </c>
      <c r="I204" s="22">
        <f t="shared" si="78"/>
        <v>0</v>
      </c>
      <c r="J204" s="22">
        <f t="shared" si="78"/>
        <v>0</v>
      </c>
      <c r="K204" s="22">
        <f t="shared" si="78"/>
        <v>0</v>
      </c>
      <c r="L204" s="23" t="str">
        <f t="shared" si="73"/>
        <v/>
      </c>
    </row>
    <row r="205" spans="1:12">
      <c r="A205" s="28" t="s">
        <v>28</v>
      </c>
      <c r="B205" s="25">
        <f t="shared" si="72"/>
        <v>0</v>
      </c>
      <c r="C205" s="25">
        <f t="shared" si="72"/>
        <v>0</v>
      </c>
      <c r="D205" s="25"/>
      <c r="E205" s="25"/>
      <c r="F205" s="25"/>
      <c r="G205" s="25"/>
      <c r="H205" s="25"/>
      <c r="I205" s="25"/>
      <c r="J205" s="25"/>
      <c r="K205" s="25"/>
      <c r="L205" s="37" t="str">
        <f t="shared" si="73"/>
        <v/>
      </c>
    </row>
    <row r="206" spans="1:12">
      <c r="A206" s="28" t="s">
        <v>29</v>
      </c>
      <c r="B206" s="25">
        <f t="shared" si="72"/>
        <v>0</v>
      </c>
      <c r="C206" s="25">
        <f t="shared" si="72"/>
        <v>0</v>
      </c>
      <c r="D206" s="25"/>
      <c r="E206" s="25"/>
      <c r="F206" s="25"/>
      <c r="G206" s="25"/>
      <c r="H206" s="25"/>
      <c r="I206" s="25"/>
      <c r="J206" s="25"/>
      <c r="K206" s="25"/>
      <c r="L206" s="37" t="str">
        <f t="shared" si="73"/>
        <v/>
      </c>
    </row>
    <row r="207" spans="1:12" ht="19.5" thickBot="1">
      <c r="A207" s="28" t="s">
        <v>30</v>
      </c>
      <c r="B207" s="25">
        <f t="shared" si="72"/>
        <v>0</v>
      </c>
      <c r="C207" s="25">
        <f t="shared" si="72"/>
        <v>0</v>
      </c>
      <c r="D207" s="25"/>
      <c r="E207" s="25"/>
      <c r="F207" s="25"/>
      <c r="G207" s="25"/>
      <c r="H207" s="25"/>
      <c r="I207" s="25"/>
      <c r="J207" s="25"/>
      <c r="K207" s="25"/>
      <c r="L207" s="37" t="str">
        <f t="shared" si="73"/>
        <v/>
      </c>
    </row>
    <row r="208" spans="1:12">
      <c r="A208" s="29" t="s">
        <v>32</v>
      </c>
      <c r="B208" s="30">
        <f>+B196+B191</f>
        <v>0</v>
      </c>
      <c r="C208" s="30">
        <f>+C196+C191</f>
        <v>0</v>
      </c>
      <c r="D208" s="30">
        <f>+D196+D191</f>
        <v>0</v>
      </c>
      <c r="E208" s="30">
        <f t="shared" ref="E208:K208" si="79">+E196+E191</f>
        <v>0</v>
      </c>
      <c r="F208" s="30">
        <f t="shared" si="79"/>
        <v>0</v>
      </c>
      <c r="G208" s="30">
        <f t="shared" si="79"/>
        <v>0</v>
      </c>
      <c r="H208" s="30">
        <f t="shared" si="79"/>
        <v>0</v>
      </c>
      <c r="I208" s="30">
        <f t="shared" si="79"/>
        <v>0</v>
      </c>
      <c r="J208" s="30">
        <f t="shared" si="79"/>
        <v>0</v>
      </c>
      <c r="K208" s="30">
        <f t="shared" si="79"/>
        <v>0</v>
      </c>
      <c r="L208" s="39" t="str">
        <f t="shared" si="73"/>
        <v/>
      </c>
    </row>
  </sheetData>
  <mergeCells count="91">
    <mergeCell ref="J189:K189"/>
    <mergeCell ref="K181:L181"/>
    <mergeCell ref="A182:L182"/>
    <mergeCell ref="K183:L183"/>
    <mergeCell ref="A184:D184"/>
    <mergeCell ref="E184:L184"/>
    <mergeCell ref="A185:D185"/>
    <mergeCell ref="E185:G185"/>
    <mergeCell ref="E186:G186"/>
    <mergeCell ref="B189:C189"/>
    <mergeCell ref="D189:E189"/>
    <mergeCell ref="F189:G189"/>
    <mergeCell ref="H189:I189"/>
    <mergeCell ref="J159:K159"/>
    <mergeCell ref="K151:L151"/>
    <mergeCell ref="A152:L152"/>
    <mergeCell ref="K153:L153"/>
    <mergeCell ref="A154:D154"/>
    <mergeCell ref="E154:L154"/>
    <mergeCell ref="A155:D155"/>
    <mergeCell ref="E155:G155"/>
    <mergeCell ref="E156:G156"/>
    <mergeCell ref="B159:C159"/>
    <mergeCell ref="D159:E159"/>
    <mergeCell ref="F159:G159"/>
    <mergeCell ref="H159:I159"/>
    <mergeCell ref="J129:K129"/>
    <mergeCell ref="K121:L121"/>
    <mergeCell ref="A122:L122"/>
    <mergeCell ref="K123:L123"/>
    <mergeCell ref="A124:D124"/>
    <mergeCell ref="E124:L124"/>
    <mergeCell ref="A125:D125"/>
    <mergeCell ref="E125:G125"/>
    <mergeCell ref="E126:G126"/>
    <mergeCell ref="B129:C129"/>
    <mergeCell ref="D129:E129"/>
    <mergeCell ref="F129:G129"/>
    <mergeCell ref="H129:I129"/>
    <mergeCell ref="J99:K99"/>
    <mergeCell ref="K91:L91"/>
    <mergeCell ref="A92:L92"/>
    <mergeCell ref="K93:L93"/>
    <mergeCell ref="A94:D94"/>
    <mergeCell ref="E94:L94"/>
    <mergeCell ref="A95:D95"/>
    <mergeCell ref="E95:G95"/>
    <mergeCell ref="E96:G96"/>
    <mergeCell ref="B99:C99"/>
    <mergeCell ref="D99:E99"/>
    <mergeCell ref="F99:G99"/>
    <mergeCell ref="H99:I99"/>
    <mergeCell ref="J69:K69"/>
    <mergeCell ref="K61:L61"/>
    <mergeCell ref="A62:L62"/>
    <mergeCell ref="K63:L63"/>
    <mergeCell ref="A64:D64"/>
    <mergeCell ref="E64:L64"/>
    <mergeCell ref="A65:D65"/>
    <mergeCell ref="E65:G65"/>
    <mergeCell ref="E66:G66"/>
    <mergeCell ref="B69:C69"/>
    <mergeCell ref="D69:E69"/>
    <mergeCell ref="F69:G69"/>
    <mergeCell ref="H69:I69"/>
    <mergeCell ref="J39:K39"/>
    <mergeCell ref="K31:L31"/>
    <mergeCell ref="A32:L32"/>
    <mergeCell ref="K33:L33"/>
    <mergeCell ref="A34:D34"/>
    <mergeCell ref="E34:L34"/>
    <mergeCell ref="A35:D35"/>
    <mergeCell ref="E35:G35"/>
    <mergeCell ref="E36:G36"/>
    <mergeCell ref="B39:C39"/>
    <mergeCell ref="D39:E39"/>
    <mergeCell ref="F39:G39"/>
    <mergeCell ref="H39:I39"/>
    <mergeCell ref="J9:K9"/>
    <mergeCell ref="K1:L1"/>
    <mergeCell ref="A2:L2"/>
    <mergeCell ref="K3:L3"/>
    <mergeCell ref="A4:D4"/>
    <mergeCell ref="E4:L4"/>
    <mergeCell ref="A5:D5"/>
    <mergeCell ref="E5:G5"/>
    <mergeCell ref="E6:G6"/>
    <mergeCell ref="B9:C9"/>
    <mergeCell ref="D9:E9"/>
    <mergeCell ref="F9:G9"/>
    <mergeCell ref="H9:I9"/>
  </mergeCells>
  <pageMargins left="0.70866141732283472" right="0.70866141732283472" top="0.74803149606299213" bottom="1.21" header="0.31496062992125984" footer="0.31496062992125984"/>
  <pageSetup paperSize="9" scale="88" fitToHeight="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49</vt:i4>
      </vt:variant>
      <vt:variant>
        <vt:lpstr>ช่วงที่มีชื่อ</vt:lpstr>
      </vt:variant>
      <vt:variant>
        <vt:i4>40</vt:i4>
      </vt:variant>
    </vt:vector>
  </HeadingPairs>
  <TitlesOfParts>
    <vt:vector size="89" baseType="lpstr">
      <vt:lpstr>หมายเหตุ</vt:lpstr>
      <vt:lpstr>คณะ-สำนัก</vt:lpstr>
      <vt:lpstr>ครุ</vt:lpstr>
      <vt:lpstr>วิทย</vt:lpstr>
      <vt:lpstr>วิศว</vt:lpstr>
      <vt:lpstr>เทคโน</vt:lpstr>
      <vt:lpstr>วทอ</vt:lpstr>
      <vt:lpstr>นานาชาติ</vt:lpstr>
      <vt:lpstr>พัฒนาธุรกิจ</vt:lpstr>
      <vt:lpstr>วิศวระยอง</vt:lpstr>
      <vt:lpstr>วิทย์ ระยอง</vt:lpstr>
      <vt:lpstr>บริหาร ระยอง</vt:lpstr>
      <vt:lpstr>บริหาร ปราจีน</vt:lpstr>
      <vt:lpstr>อุต</vt:lpstr>
      <vt:lpstr>สถาปัต</vt:lpstr>
      <vt:lpstr>บัณฑิต</vt:lpstr>
      <vt:lpstr>สำนักหอ</vt:lpstr>
      <vt:lpstr>สพท</vt:lpstr>
      <vt:lpstr>สพอ</vt:lpstr>
      <vt:lpstr>สำนักคอม</vt:lpstr>
      <vt:lpstr>ศิลป</vt:lpstr>
      <vt:lpstr>สารสนเทศ</vt:lpstr>
      <vt:lpstr>tfic</vt:lpstr>
      <vt:lpstr>tggs</vt:lpstr>
      <vt:lpstr>วิจัย</vt:lpstr>
      <vt:lpstr>สหกิจ</vt:lpstr>
      <vt:lpstr>ส่วนกลาง</vt:lpstr>
      <vt:lpstr>สนอ1</vt:lpstr>
      <vt:lpstr>กองกลาง</vt:lpstr>
      <vt:lpstr>กจ</vt:lpstr>
      <vt:lpstr>กผ</vt:lpstr>
      <vt:lpstr>กบ</vt:lpstr>
      <vt:lpstr>กค</vt:lpstr>
      <vt:lpstr>กก</vt:lpstr>
      <vt:lpstr>อาคาร</vt:lpstr>
      <vt:lpstr>ศูนย์ประกัน</vt:lpstr>
      <vt:lpstr>ศูนย์ผลิตตำรา</vt:lpstr>
      <vt:lpstr>ศูนย์ความร่วมมือ</vt:lpstr>
      <vt:lpstr>กองงาน</vt:lpstr>
      <vt:lpstr>ศูนย์บริการ</vt:lpstr>
      <vt:lpstr>ตรวจสอบ</vt:lpstr>
      <vt:lpstr>พัสดุ</vt:lpstr>
      <vt:lpstr>งานสิทธิประโยชน์</vt:lpstr>
      <vt:lpstr>กฏหมาย</vt:lpstr>
      <vt:lpstr>ส่งเสริมวิชาการ</vt:lpstr>
      <vt:lpstr>ระยอง</vt:lpstr>
      <vt:lpstr>สนอ</vt:lpstr>
      <vt:lpstr>ศูนย์วิจัยและฝึกอบรม(มาบตาพุด)</vt:lpstr>
      <vt:lpstr>ศูนย์เชื่อม</vt:lpstr>
      <vt:lpstr>tfic!Print_Area</vt:lpstr>
      <vt:lpstr>tggs!Print_Area</vt:lpstr>
      <vt:lpstr>กก!Print_Area</vt:lpstr>
      <vt:lpstr>กค!Print_Area</vt:lpstr>
      <vt:lpstr>กจ!Print_Area</vt:lpstr>
      <vt:lpstr>กฏหมาย!Print_Area</vt:lpstr>
      <vt:lpstr>กบ!Print_Area</vt:lpstr>
      <vt:lpstr>กผ!Print_Area</vt:lpstr>
      <vt:lpstr>กองกลาง!Print_Area</vt:lpstr>
      <vt:lpstr>กองงาน!Print_Area</vt:lpstr>
      <vt:lpstr>ครุ!Print_Area</vt:lpstr>
      <vt:lpstr>งานสิทธิประโยชน์!Print_Area</vt:lpstr>
      <vt:lpstr>ตรวจสอบ!Print_Area</vt:lpstr>
      <vt:lpstr>เทคโน!Print_Area</vt:lpstr>
      <vt:lpstr>นานาชาติ!Print_Area</vt:lpstr>
      <vt:lpstr>บัณฑิต!Print_Area</vt:lpstr>
      <vt:lpstr>พัสดุ!Print_Area</vt:lpstr>
      <vt:lpstr>ระยอง!Print_Area</vt:lpstr>
      <vt:lpstr>วทอ!Print_Area</vt:lpstr>
      <vt:lpstr>วิจัย!Print_Area</vt:lpstr>
      <vt:lpstr>วิทย!Print_Area</vt:lpstr>
      <vt:lpstr>วิศว!Print_Area</vt:lpstr>
      <vt:lpstr>ศิลป!Print_Area</vt:lpstr>
      <vt:lpstr>ศูนย์ความร่วมมือ!Print_Area</vt:lpstr>
      <vt:lpstr>ศูนย์บริการ!Print_Area</vt:lpstr>
      <vt:lpstr>ศูนย์ประกัน!Print_Area</vt:lpstr>
      <vt:lpstr>ศูนย์ผลิตตำรา!Print_Area</vt:lpstr>
      <vt:lpstr>ส่งเสริมวิชาการ!Print_Area</vt:lpstr>
      <vt:lpstr>สถาปัต!Print_Area</vt:lpstr>
      <vt:lpstr>สนอ!Print_Area</vt:lpstr>
      <vt:lpstr>สนอ1!Print_Area</vt:lpstr>
      <vt:lpstr>สพท!Print_Area</vt:lpstr>
      <vt:lpstr>สพอ!Print_Area</vt:lpstr>
      <vt:lpstr>ส่วนกลาง!Print_Area</vt:lpstr>
      <vt:lpstr>สหกิจ!Print_Area</vt:lpstr>
      <vt:lpstr>สารสนเทศ!Print_Area</vt:lpstr>
      <vt:lpstr>สำนักคอม!Print_Area</vt:lpstr>
      <vt:lpstr>สำนักหอ!Print_Area</vt:lpstr>
      <vt:lpstr>อาคาร!Print_Area</vt:lpstr>
      <vt:lpstr>อุต!Print_Area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Corporate Edition</cp:lastModifiedBy>
  <cp:lastPrinted>2018-06-14T02:40:16Z</cp:lastPrinted>
  <dcterms:created xsi:type="dcterms:W3CDTF">2012-04-05T02:03:34Z</dcterms:created>
  <dcterms:modified xsi:type="dcterms:W3CDTF">2018-06-14T02:45:34Z</dcterms:modified>
</cp:coreProperties>
</file>